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785" windowWidth="12000" windowHeight="6210" tabRatio="599" activeTab="0"/>
  </bookViews>
  <sheets>
    <sheet name="Introdução a Lotka-volterra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<sst xmlns="http://schemas.openxmlformats.org/spreadsheetml/2006/main" count="289" uniqueCount="266">
  <si>
    <t xml:space="preserve">  </t>
  </si>
  <si>
    <r>
      <t>(1 - [N</t>
    </r>
    <r>
      <rPr>
        <b/>
        <vertAlign val="subscript"/>
        <sz val="18"/>
        <color indexed="8"/>
        <rFont val="Geneva"/>
        <family val="0"/>
      </rPr>
      <t>2</t>
    </r>
    <r>
      <rPr>
        <b/>
        <sz val="18"/>
        <color indexed="8"/>
        <rFont val="Geneva"/>
        <family val="0"/>
      </rPr>
      <t xml:space="preserve"> + </t>
    </r>
    <r>
      <rPr>
        <b/>
        <sz val="18"/>
        <color indexed="8"/>
        <rFont val="Symbol"/>
        <family val="0"/>
      </rPr>
      <t>b</t>
    </r>
    <r>
      <rPr>
        <b/>
        <sz val="18"/>
        <color indexed="8"/>
        <rFont val="Geneva"/>
        <family val="0"/>
      </rPr>
      <t>N</t>
    </r>
    <r>
      <rPr>
        <b/>
        <vertAlign val="subscript"/>
        <sz val="18"/>
        <color indexed="8"/>
        <rFont val="Geneva"/>
        <family val="0"/>
      </rPr>
      <t>1</t>
    </r>
    <r>
      <rPr>
        <b/>
        <sz val="18"/>
        <color indexed="8"/>
        <rFont val="Geneva"/>
        <family val="0"/>
      </rPr>
      <t>]/K</t>
    </r>
    <r>
      <rPr>
        <b/>
        <vertAlign val="subscript"/>
        <sz val="18"/>
        <color indexed="8"/>
        <rFont val="Geneva"/>
        <family val="0"/>
      </rPr>
      <t>2</t>
    </r>
    <r>
      <rPr>
        <b/>
        <sz val="18"/>
        <color indexed="8"/>
        <rFont val="Geneva"/>
        <family val="0"/>
      </rPr>
      <t>) = 0</t>
    </r>
  </si>
  <si>
    <r>
      <t xml:space="preserve"> N</t>
    </r>
    <r>
      <rPr>
        <b/>
        <vertAlign val="subscript"/>
        <sz val="18"/>
        <color indexed="8"/>
        <rFont val="Geneva"/>
        <family val="0"/>
      </rPr>
      <t>2</t>
    </r>
    <r>
      <rPr>
        <b/>
        <sz val="18"/>
        <color indexed="8"/>
        <rFont val="Geneva"/>
        <family val="0"/>
      </rPr>
      <t xml:space="preserve"> = K</t>
    </r>
    <r>
      <rPr>
        <b/>
        <vertAlign val="subscript"/>
        <sz val="18"/>
        <color indexed="8"/>
        <rFont val="Geneva"/>
        <family val="0"/>
      </rPr>
      <t xml:space="preserve">2 </t>
    </r>
    <r>
      <rPr>
        <b/>
        <sz val="18"/>
        <color indexed="8"/>
        <rFont val="Geneva"/>
        <family val="0"/>
      </rPr>
      <t>-</t>
    </r>
    <r>
      <rPr>
        <b/>
        <vertAlign val="subscript"/>
        <sz val="18"/>
        <color indexed="8"/>
        <rFont val="Geneva"/>
        <family val="0"/>
      </rPr>
      <t xml:space="preserve"> </t>
    </r>
    <r>
      <rPr>
        <b/>
        <sz val="18"/>
        <color indexed="8"/>
        <rFont val="Symbol"/>
        <family val="0"/>
      </rPr>
      <t>b</t>
    </r>
    <r>
      <rPr>
        <b/>
        <sz val="18"/>
        <color indexed="8"/>
        <rFont val="Geneva"/>
        <family val="0"/>
      </rPr>
      <t>N</t>
    </r>
    <r>
      <rPr>
        <b/>
        <vertAlign val="subscript"/>
        <sz val="18"/>
        <color indexed="8"/>
        <rFont val="Geneva"/>
        <family val="0"/>
      </rPr>
      <t>1</t>
    </r>
  </si>
  <si>
    <r>
      <t xml:space="preserve">     can be represented as a linear function (equation) of N</t>
    </r>
    <r>
      <rPr>
        <vertAlign val="subscript"/>
        <sz val="12"/>
        <rFont val="Geneva"/>
        <family val="0"/>
      </rPr>
      <t>1</t>
    </r>
    <r>
      <rPr>
        <sz val="12"/>
        <rFont val="Geneva"/>
        <family val="0"/>
      </rPr>
      <t xml:space="preserve"> and N</t>
    </r>
    <r>
      <rPr>
        <vertAlign val="subscript"/>
        <sz val="12"/>
        <rFont val="Geneva"/>
        <family val="0"/>
      </rPr>
      <t>2</t>
    </r>
    <r>
      <rPr>
        <sz val="12"/>
        <rFont val="Geneva"/>
        <family val="0"/>
      </rPr>
      <t>.  Plotting this on a graph</t>
    </r>
  </si>
  <si>
    <t>LETS GO THROUGH THE PROCESS IN DETAIL.</t>
  </si>
  <si>
    <t>We will deal with six points in the recipe.</t>
  </si>
  <si>
    <r>
      <t>dN</t>
    </r>
    <r>
      <rPr>
        <b/>
        <vertAlign val="subscript"/>
        <sz val="14"/>
        <color indexed="39"/>
        <rFont val="Geneva"/>
        <family val="0"/>
      </rPr>
      <t>1</t>
    </r>
    <r>
      <rPr>
        <b/>
        <sz val="14"/>
        <color indexed="39"/>
        <rFont val="Geneva"/>
        <family val="0"/>
      </rPr>
      <t>/dt = r</t>
    </r>
    <r>
      <rPr>
        <b/>
        <vertAlign val="subscript"/>
        <sz val="14"/>
        <color indexed="39"/>
        <rFont val="Geneva"/>
        <family val="0"/>
      </rPr>
      <t>1</t>
    </r>
    <r>
      <rPr>
        <b/>
        <sz val="14"/>
        <color indexed="39"/>
        <rFont val="Geneva"/>
        <family val="0"/>
      </rPr>
      <t>N</t>
    </r>
    <r>
      <rPr>
        <b/>
        <vertAlign val="subscript"/>
        <sz val="14"/>
        <color indexed="39"/>
        <rFont val="Geneva"/>
        <family val="0"/>
      </rPr>
      <t>1</t>
    </r>
    <r>
      <rPr>
        <b/>
        <sz val="14"/>
        <color indexed="39"/>
        <rFont val="Geneva"/>
        <family val="0"/>
      </rPr>
      <t>(1 - N</t>
    </r>
    <r>
      <rPr>
        <b/>
        <vertAlign val="subscript"/>
        <sz val="14"/>
        <color indexed="39"/>
        <rFont val="Geneva"/>
        <family val="0"/>
      </rPr>
      <t>1</t>
    </r>
    <r>
      <rPr>
        <b/>
        <sz val="14"/>
        <color indexed="39"/>
        <rFont val="Geneva"/>
        <family val="0"/>
      </rPr>
      <t>/K</t>
    </r>
    <r>
      <rPr>
        <b/>
        <vertAlign val="subscript"/>
        <sz val="14"/>
        <color indexed="39"/>
        <rFont val="Geneva"/>
        <family val="0"/>
      </rPr>
      <t>1</t>
    </r>
    <r>
      <rPr>
        <b/>
        <sz val="14"/>
        <color indexed="39"/>
        <rFont val="Geneva"/>
        <family val="0"/>
      </rPr>
      <t>)</t>
    </r>
  </si>
  <si>
    <r>
      <t>dN</t>
    </r>
    <r>
      <rPr>
        <b/>
        <vertAlign val="subscript"/>
        <sz val="18"/>
        <color indexed="39"/>
        <rFont val="Geneva"/>
        <family val="0"/>
      </rPr>
      <t>1</t>
    </r>
    <r>
      <rPr>
        <b/>
        <sz val="18"/>
        <color indexed="39"/>
        <rFont val="Geneva"/>
        <family val="0"/>
      </rPr>
      <t>/dt = r</t>
    </r>
    <r>
      <rPr>
        <b/>
        <vertAlign val="subscript"/>
        <sz val="18"/>
        <color indexed="39"/>
        <rFont val="Geneva"/>
        <family val="0"/>
      </rPr>
      <t>1</t>
    </r>
    <r>
      <rPr>
        <b/>
        <sz val="18"/>
        <color indexed="39"/>
        <rFont val="Geneva"/>
        <family val="0"/>
      </rPr>
      <t>N</t>
    </r>
    <r>
      <rPr>
        <b/>
        <vertAlign val="subscript"/>
        <sz val="18"/>
        <color indexed="39"/>
        <rFont val="Geneva"/>
        <family val="0"/>
      </rPr>
      <t>1</t>
    </r>
    <r>
      <rPr>
        <b/>
        <sz val="18"/>
        <color indexed="39"/>
        <rFont val="Geneva"/>
        <family val="0"/>
      </rPr>
      <t>(1 - [N</t>
    </r>
    <r>
      <rPr>
        <b/>
        <vertAlign val="subscript"/>
        <sz val="18"/>
        <color indexed="39"/>
        <rFont val="Geneva"/>
        <family val="0"/>
      </rPr>
      <t>1</t>
    </r>
    <r>
      <rPr>
        <b/>
        <sz val="18"/>
        <color indexed="39"/>
        <rFont val="Geneva"/>
        <family val="0"/>
      </rPr>
      <t xml:space="preserve"> + </t>
    </r>
    <r>
      <rPr>
        <b/>
        <sz val="18"/>
        <color indexed="10"/>
        <rFont val="Symbol"/>
        <family val="0"/>
      </rPr>
      <t>a</t>
    </r>
    <r>
      <rPr>
        <b/>
        <sz val="18"/>
        <color indexed="10"/>
        <rFont val="Geneva"/>
        <family val="0"/>
      </rPr>
      <t>N</t>
    </r>
    <r>
      <rPr>
        <b/>
        <vertAlign val="subscript"/>
        <sz val="18"/>
        <color indexed="10"/>
        <rFont val="Geneva"/>
        <family val="0"/>
      </rPr>
      <t>2</t>
    </r>
    <r>
      <rPr>
        <b/>
        <sz val="18"/>
        <color indexed="39"/>
        <rFont val="Geneva"/>
        <family val="0"/>
      </rPr>
      <t>]/K</t>
    </r>
    <r>
      <rPr>
        <b/>
        <vertAlign val="subscript"/>
        <sz val="18"/>
        <color indexed="39"/>
        <rFont val="Geneva"/>
        <family val="0"/>
      </rPr>
      <t>1</t>
    </r>
    <r>
      <rPr>
        <b/>
        <sz val="18"/>
        <color indexed="39"/>
        <rFont val="Geneva"/>
        <family val="0"/>
      </rPr>
      <t>)</t>
    </r>
  </si>
  <si>
    <r>
      <t>dN</t>
    </r>
    <r>
      <rPr>
        <b/>
        <vertAlign val="subscript"/>
        <sz val="18"/>
        <color indexed="10"/>
        <rFont val="Geneva"/>
        <family val="0"/>
      </rPr>
      <t>2</t>
    </r>
    <r>
      <rPr>
        <b/>
        <sz val="18"/>
        <color indexed="10"/>
        <rFont val="Geneva"/>
        <family val="0"/>
      </rPr>
      <t>/dt = r</t>
    </r>
    <r>
      <rPr>
        <b/>
        <vertAlign val="subscript"/>
        <sz val="18"/>
        <color indexed="10"/>
        <rFont val="Geneva"/>
        <family val="0"/>
      </rPr>
      <t>2</t>
    </r>
    <r>
      <rPr>
        <b/>
        <sz val="18"/>
        <color indexed="10"/>
        <rFont val="Geneva"/>
        <family val="0"/>
      </rPr>
      <t>N</t>
    </r>
    <r>
      <rPr>
        <b/>
        <vertAlign val="subscript"/>
        <sz val="18"/>
        <color indexed="10"/>
        <rFont val="Geneva"/>
        <family val="0"/>
      </rPr>
      <t>2</t>
    </r>
    <r>
      <rPr>
        <b/>
        <sz val="18"/>
        <color indexed="10"/>
        <rFont val="Geneva"/>
        <family val="0"/>
      </rPr>
      <t>(1 - [N</t>
    </r>
    <r>
      <rPr>
        <b/>
        <vertAlign val="subscript"/>
        <sz val="18"/>
        <color indexed="10"/>
        <rFont val="Geneva"/>
        <family val="0"/>
      </rPr>
      <t>2</t>
    </r>
    <r>
      <rPr>
        <b/>
        <sz val="18"/>
        <color indexed="10"/>
        <rFont val="Geneva"/>
        <family val="0"/>
      </rPr>
      <t xml:space="preserve"> + </t>
    </r>
    <r>
      <rPr>
        <b/>
        <sz val="18"/>
        <color indexed="39"/>
        <rFont val="Symbol"/>
        <family val="0"/>
      </rPr>
      <t>b</t>
    </r>
    <r>
      <rPr>
        <b/>
        <sz val="18"/>
        <color indexed="39"/>
        <rFont val="Geneva"/>
        <family val="0"/>
      </rPr>
      <t>N</t>
    </r>
    <r>
      <rPr>
        <b/>
        <vertAlign val="subscript"/>
        <sz val="18"/>
        <color indexed="39"/>
        <rFont val="Geneva"/>
        <family val="0"/>
      </rPr>
      <t>1</t>
    </r>
    <r>
      <rPr>
        <b/>
        <sz val="18"/>
        <color indexed="10"/>
        <rFont val="Geneva"/>
        <family val="0"/>
      </rPr>
      <t>]/K</t>
    </r>
    <r>
      <rPr>
        <b/>
        <vertAlign val="subscript"/>
        <sz val="18"/>
        <color indexed="10"/>
        <rFont val="Geneva"/>
        <family val="0"/>
      </rPr>
      <t>2</t>
    </r>
    <r>
      <rPr>
        <b/>
        <sz val="18"/>
        <color indexed="10"/>
        <rFont val="Geneva"/>
        <family val="0"/>
      </rPr>
      <t>)</t>
    </r>
  </si>
  <si>
    <r>
      <t>dN</t>
    </r>
    <r>
      <rPr>
        <b/>
        <vertAlign val="subscript"/>
        <sz val="18"/>
        <color indexed="8"/>
        <rFont val="Geneva"/>
        <family val="0"/>
      </rPr>
      <t>1</t>
    </r>
    <r>
      <rPr>
        <b/>
        <sz val="18"/>
        <color indexed="8"/>
        <rFont val="Geneva"/>
        <family val="0"/>
      </rPr>
      <t>/dt = r</t>
    </r>
    <r>
      <rPr>
        <b/>
        <vertAlign val="subscript"/>
        <sz val="18"/>
        <color indexed="8"/>
        <rFont val="Geneva"/>
        <family val="0"/>
      </rPr>
      <t>1</t>
    </r>
    <r>
      <rPr>
        <b/>
        <sz val="18"/>
        <color indexed="12"/>
        <rFont val="Geneva"/>
        <family val="0"/>
      </rPr>
      <t>N</t>
    </r>
    <r>
      <rPr>
        <b/>
        <vertAlign val="subscript"/>
        <sz val="18"/>
        <color indexed="12"/>
        <rFont val="Geneva"/>
        <family val="0"/>
      </rPr>
      <t>1</t>
    </r>
    <r>
      <rPr>
        <b/>
        <sz val="18"/>
        <color indexed="8"/>
        <rFont val="Geneva"/>
        <family val="0"/>
      </rPr>
      <t>(1 - [</t>
    </r>
    <r>
      <rPr>
        <b/>
        <sz val="18"/>
        <color indexed="12"/>
        <rFont val="Geneva"/>
        <family val="0"/>
      </rPr>
      <t>N</t>
    </r>
    <r>
      <rPr>
        <b/>
        <vertAlign val="subscript"/>
        <sz val="18"/>
        <color indexed="12"/>
        <rFont val="Geneva"/>
        <family val="0"/>
      </rPr>
      <t>1</t>
    </r>
    <r>
      <rPr>
        <b/>
        <sz val="18"/>
        <color indexed="8"/>
        <rFont val="Geneva"/>
        <family val="0"/>
      </rPr>
      <t xml:space="preserve"> + </t>
    </r>
    <r>
      <rPr>
        <b/>
        <sz val="18"/>
        <color indexed="8"/>
        <rFont val="Symbol"/>
        <family val="0"/>
      </rPr>
      <t>a</t>
    </r>
    <r>
      <rPr>
        <b/>
        <sz val="18"/>
        <color indexed="10"/>
        <rFont val="Geneva"/>
        <family val="0"/>
      </rPr>
      <t>N</t>
    </r>
    <r>
      <rPr>
        <b/>
        <vertAlign val="subscript"/>
        <sz val="18"/>
        <color indexed="10"/>
        <rFont val="Geneva"/>
        <family val="0"/>
      </rPr>
      <t>2</t>
    </r>
    <r>
      <rPr>
        <b/>
        <sz val="18"/>
        <color indexed="8"/>
        <rFont val="Geneva"/>
        <family val="0"/>
      </rPr>
      <t>]/K</t>
    </r>
    <r>
      <rPr>
        <b/>
        <vertAlign val="subscript"/>
        <sz val="18"/>
        <color indexed="8"/>
        <rFont val="Geneva"/>
        <family val="0"/>
      </rPr>
      <t>1</t>
    </r>
    <r>
      <rPr>
        <b/>
        <sz val="18"/>
        <color indexed="8"/>
        <rFont val="Geneva"/>
        <family val="0"/>
      </rPr>
      <t>)</t>
    </r>
  </si>
  <si>
    <r>
      <t xml:space="preserve"> </t>
    </r>
    <r>
      <rPr>
        <b/>
        <sz val="18"/>
        <color indexed="10"/>
        <rFont val="Geneva"/>
        <family val="0"/>
      </rPr>
      <t>N</t>
    </r>
    <r>
      <rPr>
        <b/>
        <vertAlign val="subscript"/>
        <sz val="18"/>
        <color indexed="10"/>
        <rFont val="Geneva"/>
        <family val="0"/>
      </rPr>
      <t>2</t>
    </r>
    <r>
      <rPr>
        <b/>
        <sz val="18"/>
        <color indexed="8"/>
        <rFont val="Geneva"/>
        <family val="0"/>
      </rPr>
      <t xml:space="preserve"> = K</t>
    </r>
    <r>
      <rPr>
        <b/>
        <vertAlign val="subscript"/>
        <sz val="18"/>
        <color indexed="8"/>
        <rFont val="Geneva"/>
        <family val="0"/>
      </rPr>
      <t>1</t>
    </r>
    <r>
      <rPr>
        <b/>
        <sz val="18"/>
        <color indexed="8"/>
        <rFont val="Geneva"/>
        <family val="0"/>
      </rPr>
      <t>/</t>
    </r>
    <r>
      <rPr>
        <b/>
        <sz val="18"/>
        <color indexed="8"/>
        <rFont val="Symbol"/>
        <family val="0"/>
      </rPr>
      <t>a</t>
    </r>
    <r>
      <rPr>
        <b/>
        <vertAlign val="subscript"/>
        <sz val="18"/>
        <color indexed="8"/>
        <rFont val="Geneva"/>
        <family val="0"/>
      </rPr>
      <t xml:space="preserve"> </t>
    </r>
    <r>
      <rPr>
        <b/>
        <sz val="18"/>
        <color indexed="8"/>
        <rFont val="Geneva"/>
        <family val="0"/>
      </rPr>
      <t>-</t>
    </r>
    <r>
      <rPr>
        <b/>
        <vertAlign val="subscript"/>
        <sz val="18"/>
        <color indexed="8"/>
        <rFont val="Geneva"/>
        <family val="0"/>
      </rPr>
      <t xml:space="preserve">  </t>
    </r>
    <r>
      <rPr>
        <b/>
        <sz val="18"/>
        <color indexed="12"/>
        <rFont val="Geneva"/>
        <family val="0"/>
      </rPr>
      <t>N</t>
    </r>
    <r>
      <rPr>
        <b/>
        <vertAlign val="subscript"/>
        <sz val="18"/>
        <color indexed="12"/>
        <rFont val="Geneva"/>
        <family val="0"/>
      </rPr>
      <t>1</t>
    </r>
    <r>
      <rPr>
        <b/>
        <sz val="18"/>
        <color indexed="8"/>
        <rFont val="Geneva"/>
        <family val="0"/>
      </rPr>
      <t>/</t>
    </r>
    <r>
      <rPr>
        <b/>
        <sz val="18"/>
        <color indexed="8"/>
        <rFont val="Symbol"/>
        <family val="0"/>
      </rPr>
      <t>a</t>
    </r>
    <r>
      <rPr>
        <b/>
        <vertAlign val="subscript"/>
        <sz val="18"/>
        <color indexed="8"/>
        <rFont val="Geneva"/>
        <family val="0"/>
      </rPr>
      <t xml:space="preserve">  </t>
    </r>
  </si>
  <si>
    <t xml:space="preserve">     lines cross then a joint equilibrium exists for both species.  In addition, the isoclines dissect the graph</t>
  </si>
  <si>
    <t xml:space="preserve">    </t>
  </si>
  <si>
    <t>K1 or K2</t>
  </si>
  <si>
    <t>K2</t>
  </si>
  <si>
    <t>ISOCLINE 1</t>
  </si>
  <si>
    <t>K1</t>
  </si>
  <si>
    <r>
      <t xml:space="preserve">i.e. </t>
    </r>
    <r>
      <rPr>
        <b/>
        <sz val="18"/>
        <rFont val="Symbol"/>
        <family val="0"/>
      </rPr>
      <t>a</t>
    </r>
    <r>
      <rPr>
        <b/>
        <sz val="14"/>
        <rFont val="Geneva"/>
        <family val="0"/>
      </rPr>
      <t xml:space="preserve"> = 4.</t>
    </r>
  </si>
  <si>
    <t>D) Isoclines cross with Sp  2 above Sp 1 on left (unstable coexistence)</t>
  </si>
  <si>
    <t>ISOCLINE 2</t>
  </si>
  <si>
    <t xml:space="preserve"> N1 N2 </t>
  </si>
  <si>
    <t>N1</t>
  </si>
  <si>
    <t>N2</t>
  </si>
  <si>
    <t>.</t>
  </si>
  <si>
    <r>
      <t xml:space="preserve">a </t>
    </r>
    <r>
      <rPr>
        <b/>
        <sz val="14"/>
        <color indexed="8"/>
        <rFont val="Geneva"/>
        <family val="0"/>
      </rPr>
      <t>=</t>
    </r>
  </si>
  <si>
    <r>
      <t xml:space="preserve">b </t>
    </r>
    <r>
      <rPr>
        <b/>
        <sz val="14"/>
        <color indexed="8"/>
        <rFont val="Geneva"/>
        <family val="0"/>
      </rPr>
      <t xml:space="preserve">= </t>
    </r>
    <r>
      <rPr>
        <b/>
        <sz val="14"/>
        <color indexed="8"/>
        <rFont val="Symbol"/>
        <family val="0"/>
      </rPr>
      <t xml:space="preserve"> </t>
    </r>
  </si>
  <si>
    <r>
      <t>r</t>
    </r>
    <r>
      <rPr>
        <b/>
        <vertAlign val="subscript"/>
        <sz val="14"/>
        <color indexed="8"/>
        <rFont val="Geneva"/>
        <family val="0"/>
      </rPr>
      <t xml:space="preserve">1 </t>
    </r>
    <r>
      <rPr>
        <b/>
        <sz val="14"/>
        <color indexed="8"/>
        <rFont val="Geneva"/>
        <family val="0"/>
      </rPr>
      <t>=</t>
    </r>
  </si>
  <si>
    <r>
      <t>r</t>
    </r>
    <r>
      <rPr>
        <b/>
        <vertAlign val="subscript"/>
        <sz val="14"/>
        <color indexed="8"/>
        <rFont val="Geneva"/>
        <family val="0"/>
      </rPr>
      <t xml:space="preserve">2 </t>
    </r>
    <r>
      <rPr>
        <b/>
        <sz val="14"/>
        <color indexed="8"/>
        <rFont val="Geneva"/>
        <family val="0"/>
      </rPr>
      <t>=</t>
    </r>
  </si>
  <si>
    <t>SPECIES 1</t>
  </si>
  <si>
    <r>
      <t>K</t>
    </r>
    <r>
      <rPr>
        <b/>
        <vertAlign val="subscript"/>
        <sz val="14"/>
        <color indexed="8"/>
        <rFont val="Geneva"/>
        <family val="0"/>
      </rPr>
      <t>1</t>
    </r>
  </si>
  <si>
    <t>SPECIES 2</t>
  </si>
  <si>
    <r>
      <t>K</t>
    </r>
    <r>
      <rPr>
        <b/>
        <vertAlign val="subscript"/>
        <sz val="14"/>
        <color indexed="8"/>
        <rFont val="Geneva"/>
        <family val="0"/>
      </rPr>
      <t>2</t>
    </r>
  </si>
  <si>
    <t>a</t>
  </si>
  <si>
    <t>b</t>
  </si>
  <si>
    <r>
      <t>r</t>
    </r>
    <r>
      <rPr>
        <b/>
        <vertAlign val="subscript"/>
        <sz val="14"/>
        <rFont val="Geneva"/>
        <family val="0"/>
      </rPr>
      <t>1</t>
    </r>
    <r>
      <rPr>
        <b/>
        <sz val="14"/>
        <rFont val="Geneva"/>
        <family val="0"/>
      </rPr>
      <t xml:space="preserve"> </t>
    </r>
  </si>
  <si>
    <r>
      <t>r</t>
    </r>
    <r>
      <rPr>
        <b/>
        <vertAlign val="subscript"/>
        <sz val="14"/>
        <rFont val="Geneva"/>
        <family val="0"/>
      </rPr>
      <t>2</t>
    </r>
    <r>
      <rPr>
        <b/>
        <sz val="14"/>
        <rFont val="Geneva"/>
        <family val="0"/>
      </rPr>
      <t xml:space="preserve"> </t>
    </r>
  </si>
  <si>
    <r>
      <t xml:space="preserve"> [</t>
    </r>
    <r>
      <rPr>
        <b/>
        <sz val="18"/>
        <color indexed="12"/>
        <rFont val="Geneva"/>
        <family val="0"/>
      </rPr>
      <t>N</t>
    </r>
    <r>
      <rPr>
        <b/>
        <vertAlign val="subscript"/>
        <sz val="18"/>
        <color indexed="12"/>
        <rFont val="Geneva"/>
        <family val="0"/>
      </rPr>
      <t>1</t>
    </r>
    <r>
      <rPr>
        <b/>
        <sz val="18"/>
        <color indexed="8"/>
        <rFont val="Geneva"/>
        <family val="0"/>
      </rPr>
      <t xml:space="preserve"> + </t>
    </r>
    <r>
      <rPr>
        <b/>
        <sz val="18"/>
        <color indexed="8"/>
        <rFont val="Symbol"/>
        <family val="0"/>
      </rPr>
      <t>a</t>
    </r>
    <r>
      <rPr>
        <b/>
        <sz val="18"/>
        <color indexed="10"/>
        <rFont val="Geneva"/>
        <family val="0"/>
      </rPr>
      <t>N</t>
    </r>
    <r>
      <rPr>
        <b/>
        <vertAlign val="subscript"/>
        <sz val="18"/>
        <color indexed="10"/>
        <rFont val="Geneva"/>
        <family val="0"/>
      </rPr>
      <t>2</t>
    </r>
    <r>
      <rPr>
        <b/>
        <sz val="18"/>
        <color indexed="8"/>
        <rFont val="Geneva"/>
        <family val="0"/>
      </rPr>
      <t>]/K</t>
    </r>
    <r>
      <rPr>
        <b/>
        <vertAlign val="subscript"/>
        <sz val="18"/>
        <color indexed="8"/>
        <rFont val="Geneva"/>
        <family val="0"/>
      </rPr>
      <t>1</t>
    </r>
    <r>
      <rPr>
        <b/>
        <sz val="18"/>
        <color indexed="8"/>
        <rFont val="Geneva"/>
        <family val="0"/>
      </rPr>
      <t xml:space="preserve"> = 1</t>
    </r>
  </si>
  <si>
    <r>
      <t xml:space="preserve"> </t>
    </r>
    <r>
      <rPr>
        <b/>
        <sz val="18"/>
        <color indexed="12"/>
        <rFont val="Geneva"/>
        <family val="0"/>
      </rPr>
      <t>N</t>
    </r>
    <r>
      <rPr>
        <b/>
        <vertAlign val="subscript"/>
        <sz val="18"/>
        <color indexed="12"/>
        <rFont val="Geneva"/>
        <family val="0"/>
      </rPr>
      <t>1</t>
    </r>
    <r>
      <rPr>
        <b/>
        <sz val="18"/>
        <color indexed="8"/>
        <rFont val="Geneva"/>
        <family val="0"/>
      </rPr>
      <t xml:space="preserve"> + </t>
    </r>
    <r>
      <rPr>
        <b/>
        <sz val="18"/>
        <color indexed="8"/>
        <rFont val="Symbol"/>
        <family val="0"/>
      </rPr>
      <t>a</t>
    </r>
    <r>
      <rPr>
        <b/>
        <sz val="18"/>
        <color indexed="10"/>
        <rFont val="Geneva"/>
        <family val="0"/>
      </rPr>
      <t>N</t>
    </r>
    <r>
      <rPr>
        <b/>
        <vertAlign val="subscript"/>
        <sz val="18"/>
        <color indexed="10"/>
        <rFont val="Geneva"/>
        <family val="0"/>
      </rPr>
      <t>2</t>
    </r>
    <r>
      <rPr>
        <b/>
        <sz val="18"/>
        <color indexed="8"/>
        <rFont val="Geneva"/>
        <family val="0"/>
      </rPr>
      <t xml:space="preserve"> = K</t>
    </r>
    <r>
      <rPr>
        <b/>
        <vertAlign val="subscript"/>
        <sz val="18"/>
        <color indexed="8"/>
        <rFont val="Geneva"/>
        <family val="0"/>
      </rPr>
      <t>1</t>
    </r>
  </si>
  <si>
    <r>
      <t xml:space="preserve"> </t>
    </r>
    <r>
      <rPr>
        <b/>
        <sz val="18"/>
        <color indexed="8"/>
        <rFont val="Symbol"/>
        <family val="0"/>
      </rPr>
      <t>a</t>
    </r>
    <r>
      <rPr>
        <b/>
        <sz val="18"/>
        <color indexed="10"/>
        <rFont val="Geneva"/>
        <family val="0"/>
      </rPr>
      <t>N</t>
    </r>
    <r>
      <rPr>
        <b/>
        <vertAlign val="subscript"/>
        <sz val="18"/>
        <color indexed="10"/>
        <rFont val="Geneva"/>
        <family val="0"/>
      </rPr>
      <t>2</t>
    </r>
    <r>
      <rPr>
        <b/>
        <sz val="18"/>
        <color indexed="8"/>
        <rFont val="Geneva"/>
        <family val="0"/>
      </rPr>
      <t xml:space="preserve"> = K</t>
    </r>
    <r>
      <rPr>
        <b/>
        <vertAlign val="subscript"/>
        <sz val="18"/>
        <color indexed="8"/>
        <rFont val="Geneva"/>
        <family val="0"/>
      </rPr>
      <t xml:space="preserve">1 </t>
    </r>
    <r>
      <rPr>
        <b/>
        <sz val="18"/>
        <color indexed="8"/>
        <rFont val="Geneva"/>
        <family val="0"/>
      </rPr>
      <t>-</t>
    </r>
    <r>
      <rPr>
        <b/>
        <vertAlign val="subscript"/>
        <sz val="18"/>
        <color indexed="8"/>
        <rFont val="Geneva"/>
        <family val="0"/>
      </rPr>
      <t xml:space="preserve">  </t>
    </r>
    <r>
      <rPr>
        <b/>
        <sz val="18"/>
        <color indexed="12"/>
        <rFont val="Geneva"/>
        <family val="0"/>
      </rPr>
      <t>N</t>
    </r>
    <r>
      <rPr>
        <b/>
        <vertAlign val="subscript"/>
        <sz val="18"/>
        <color indexed="12"/>
        <rFont val="Geneva"/>
        <family val="0"/>
      </rPr>
      <t>1</t>
    </r>
  </si>
  <si>
    <t>Os quatro resultados:</t>
  </si>
  <si>
    <t>C) Isoclinais cruzam com a espécie 1 sobre a espécie 2 na esquerda (como no exemplo anterior; coexistência estável)</t>
  </si>
  <si>
    <t>Do gráfico anterior, você pode observar que certas condições são necessárias para a coexistência estável.</t>
  </si>
  <si>
    <t>Por exemplo, as linhas cruzam e a Espécie 1 está acima da Espécie 2 na esquerda somente quando duas consições são presentes:</t>
  </si>
  <si>
    <t xml:space="preserve">        Qual espécie ganha depende de onde a população começa, como você verá na simulação.)</t>
  </si>
  <si>
    <t xml:space="preserve">    ou ambas podem persistir.</t>
  </si>
  <si>
    <t>COMEÇE A COMPETIÇÃO!</t>
  </si>
  <si>
    <r>
      <t xml:space="preserve">     N</t>
    </r>
    <r>
      <rPr>
        <vertAlign val="subscript"/>
        <sz val="12"/>
        <rFont val="Geneva"/>
        <family val="0"/>
      </rPr>
      <t>1</t>
    </r>
    <r>
      <rPr>
        <sz val="12"/>
        <rFont val="Geneva"/>
        <family val="0"/>
      </rPr>
      <t>=100 contra N</t>
    </r>
    <r>
      <rPr>
        <vertAlign val="subscript"/>
        <sz val="12"/>
        <rFont val="Geneva"/>
        <family val="0"/>
      </rPr>
      <t>2</t>
    </r>
    <r>
      <rPr>
        <sz val="12"/>
        <rFont val="Geneva"/>
        <family val="0"/>
      </rPr>
      <t xml:space="preserve"> = 75;  100 contra 30 e 100 contra 200</t>
    </r>
  </si>
  <si>
    <t>Observe o que acontece quando suas populações entram uma zona nova (cruzam a isoclinal).</t>
  </si>
  <si>
    <t>Se tem problemas de obter padrões diferentes das isoclinais tente:</t>
  </si>
  <si>
    <t>Lembre colocar o contador em 1 antes de começar uma nova rodada com novos valores de K.</t>
  </si>
  <si>
    <t>Uma vez que você possa entender a mudança dinâmica de tamanho populacional conjunto, você pode não precisar</t>
  </si>
  <si>
    <t xml:space="preserve">     fazer a adição sequencial tédio de tempo para entender o que acontece (mantendo t = 100 pode ajudar)</t>
  </si>
  <si>
    <t>Pense sobre qual isoclinal é cruzada e qual direção que você espera o movimento conjunto proceder.</t>
  </si>
  <si>
    <t>TEMPO</t>
  </si>
  <si>
    <t xml:space="preserve">Os outros </t>
  </si>
  <si>
    <t>parâmetros</t>
  </si>
  <si>
    <t>do modelo</t>
  </si>
  <si>
    <t>PRÁTICA 2:  O caso especial de coexistência não estável.</t>
  </si>
  <si>
    <t xml:space="preserve">   a) K1 = 80 e K2 = 80</t>
  </si>
  <si>
    <t xml:space="preserve">   b) K1 = 100 e K2 = 200</t>
  </si>
  <si>
    <t>Fixe N1 e N2 cada en 100 e determine o resultado da competição quando:</t>
  </si>
  <si>
    <r>
      <t xml:space="preserve">    (Foi necessário mudar </t>
    </r>
    <r>
      <rPr>
        <sz val="12"/>
        <rFont val="Symbol"/>
        <family val="0"/>
      </rPr>
      <t>a</t>
    </r>
    <r>
      <rPr>
        <sz val="12"/>
        <rFont val="Geneva"/>
        <family val="0"/>
      </rPr>
      <t xml:space="preserve"> e </t>
    </r>
    <r>
      <rPr>
        <sz val="12"/>
        <rFont val="Symbol"/>
        <family val="0"/>
      </rPr>
      <t>b</t>
    </r>
    <r>
      <rPr>
        <sz val="12"/>
        <rFont val="Geneva"/>
        <family val="0"/>
      </rPr>
      <t xml:space="preserve"> para obter o caso não estável) </t>
    </r>
  </si>
  <si>
    <t>FINALMENTE</t>
  </si>
  <si>
    <t>Qual espécie ganha?</t>
  </si>
  <si>
    <r>
      <t xml:space="preserve">Agora muda </t>
    </r>
    <r>
      <rPr>
        <b/>
        <sz val="14"/>
        <rFont val="Geneva"/>
        <family val="0"/>
      </rPr>
      <t>N</t>
    </r>
    <r>
      <rPr>
        <b/>
        <vertAlign val="subscript"/>
        <sz val="14"/>
        <rFont val="Geneva"/>
        <family val="0"/>
      </rPr>
      <t>1</t>
    </r>
    <r>
      <rPr>
        <sz val="12"/>
        <rFont val="Geneva"/>
        <family val="0"/>
      </rPr>
      <t xml:space="preserve"> de novo para </t>
    </r>
    <r>
      <rPr>
        <b/>
        <sz val="14"/>
        <rFont val="Geneva"/>
        <family val="0"/>
      </rPr>
      <t>60</t>
    </r>
    <r>
      <rPr>
        <sz val="12"/>
        <rFont val="Geneva"/>
        <family val="0"/>
      </rPr>
      <t xml:space="preserve"> e muda </t>
    </r>
    <r>
      <rPr>
        <b/>
        <sz val="14"/>
        <rFont val="Geneva"/>
        <family val="0"/>
      </rPr>
      <t>N</t>
    </r>
    <r>
      <rPr>
        <b/>
        <vertAlign val="subscript"/>
        <sz val="14"/>
        <rFont val="Geneva"/>
        <family val="0"/>
      </rPr>
      <t>2</t>
    </r>
    <r>
      <rPr>
        <sz val="12"/>
        <rFont val="Geneva"/>
        <family val="0"/>
      </rPr>
      <t xml:space="preserve"> a </t>
    </r>
    <r>
      <rPr>
        <b/>
        <sz val="14"/>
        <rFont val="Geneva"/>
        <family val="0"/>
      </rPr>
      <t>41</t>
    </r>
    <r>
      <rPr>
        <sz val="12"/>
        <rFont val="Geneva"/>
        <family val="0"/>
      </rPr>
      <t>.  Qual espécie ganha?</t>
    </r>
  </si>
  <si>
    <r>
      <t xml:space="preserve">Agora, para entender o grau de instabilidade da coexistência, mude </t>
    </r>
    <r>
      <rPr>
        <b/>
        <sz val="14"/>
        <rFont val="Geneva"/>
        <family val="0"/>
      </rPr>
      <t>N</t>
    </r>
    <r>
      <rPr>
        <b/>
        <vertAlign val="subscript"/>
        <sz val="14"/>
        <rFont val="Geneva"/>
        <family val="0"/>
      </rPr>
      <t>1</t>
    </r>
    <r>
      <rPr>
        <sz val="12"/>
        <rFont val="Geneva"/>
        <family val="0"/>
      </rPr>
      <t xml:space="preserve"> a </t>
    </r>
    <r>
      <rPr>
        <b/>
        <sz val="14"/>
        <rFont val="Geneva"/>
        <family val="0"/>
      </rPr>
      <t>61</t>
    </r>
    <r>
      <rPr>
        <sz val="12"/>
        <rFont val="Geneva"/>
        <family val="0"/>
      </rPr>
      <t>.</t>
    </r>
  </si>
  <si>
    <t>Observe que não ocorre mudança do tamanho populacional no tempo – coexistência.</t>
  </si>
  <si>
    <t xml:space="preserve">Para comprovar que existe uma combinação das duas populações que é estável, mude </t>
  </si>
  <si>
    <r>
      <t xml:space="preserve">   </t>
    </r>
    <r>
      <rPr>
        <b/>
        <sz val="14"/>
        <rFont val="Geneva"/>
        <family val="0"/>
      </rPr>
      <t>N</t>
    </r>
    <r>
      <rPr>
        <b/>
        <vertAlign val="subscript"/>
        <sz val="14"/>
        <rFont val="Geneva"/>
        <family val="0"/>
      </rPr>
      <t>1</t>
    </r>
    <r>
      <rPr>
        <sz val="12"/>
        <rFont val="Geneva"/>
        <family val="0"/>
      </rPr>
      <t xml:space="preserve"> a </t>
    </r>
    <r>
      <rPr>
        <b/>
        <sz val="14"/>
        <rFont val="Geneva"/>
        <family val="0"/>
      </rPr>
      <t>60</t>
    </r>
    <r>
      <rPr>
        <sz val="12"/>
        <rFont val="Geneva"/>
        <family val="0"/>
      </rPr>
      <t xml:space="preserve">, </t>
    </r>
    <r>
      <rPr>
        <b/>
        <sz val="14"/>
        <rFont val="Geneva"/>
        <family val="0"/>
      </rPr>
      <t>N</t>
    </r>
    <r>
      <rPr>
        <b/>
        <vertAlign val="subscript"/>
        <sz val="14"/>
        <rFont val="Geneva"/>
        <family val="0"/>
      </rPr>
      <t>2</t>
    </r>
    <r>
      <rPr>
        <sz val="12"/>
        <rFont val="Geneva"/>
        <family val="0"/>
      </rPr>
      <t xml:space="preserve"> a </t>
    </r>
    <r>
      <rPr>
        <b/>
        <sz val="14"/>
        <rFont val="Geneva"/>
        <family val="0"/>
      </rPr>
      <t>40</t>
    </r>
    <r>
      <rPr>
        <sz val="12"/>
        <rFont val="Geneva"/>
        <family val="0"/>
      </rPr>
      <t xml:space="preserve"> e o tempo a </t>
    </r>
    <r>
      <rPr>
        <b/>
        <sz val="14"/>
        <rFont val="Geneva"/>
        <family val="0"/>
      </rPr>
      <t>1000</t>
    </r>
    <r>
      <rPr>
        <sz val="12"/>
        <rFont val="Geneva"/>
        <family val="0"/>
      </rPr>
      <t xml:space="preserve"> nas caixas amarelhas acima. </t>
    </r>
  </si>
  <si>
    <t>Os outros</t>
  </si>
  <si>
    <t>Agora que você conheça como muda a dinâmica populacional, entre o tempo em unidades de 10.</t>
  </si>
  <si>
    <r>
      <t>Observe que nenhum parâmetro além de  N</t>
    </r>
    <r>
      <rPr>
        <vertAlign val="subscript"/>
        <sz val="12"/>
        <rFont val="Geneva"/>
        <family val="0"/>
      </rPr>
      <t>1</t>
    </r>
    <r>
      <rPr>
        <sz val="12"/>
        <rFont val="Geneva"/>
        <family val="0"/>
      </rPr>
      <t xml:space="preserve"> e N</t>
    </r>
    <r>
      <rPr>
        <vertAlign val="subscript"/>
        <sz val="12"/>
        <rFont val="Geneva"/>
        <family val="0"/>
      </rPr>
      <t>2</t>
    </r>
    <r>
      <rPr>
        <sz val="12"/>
        <rFont val="Geneva"/>
        <family val="0"/>
      </rPr>
      <t xml:space="preserve"> são diferentes, mas o resultado muda.</t>
    </r>
  </si>
  <si>
    <r>
      <t xml:space="preserve">     (a) </t>
    </r>
    <r>
      <rPr>
        <b/>
        <sz val="14"/>
        <color indexed="12"/>
        <rFont val="Geneva"/>
        <family val="0"/>
      </rPr>
      <t>N</t>
    </r>
    <r>
      <rPr>
        <b/>
        <vertAlign val="subscript"/>
        <sz val="14"/>
        <color indexed="12"/>
        <rFont val="Geneva"/>
        <family val="0"/>
      </rPr>
      <t>1</t>
    </r>
    <r>
      <rPr>
        <sz val="12"/>
        <rFont val="Geneva"/>
        <family val="0"/>
      </rPr>
      <t xml:space="preserve"> = 50, </t>
    </r>
    <r>
      <rPr>
        <b/>
        <sz val="14"/>
        <color indexed="10"/>
        <rFont val="Geneva"/>
        <family val="0"/>
      </rPr>
      <t>N</t>
    </r>
    <r>
      <rPr>
        <b/>
        <vertAlign val="subscript"/>
        <sz val="14"/>
        <color indexed="10"/>
        <rFont val="Geneva"/>
        <family val="0"/>
      </rPr>
      <t>2</t>
    </r>
    <r>
      <rPr>
        <b/>
        <sz val="14"/>
        <color indexed="10"/>
        <rFont val="Geneva"/>
        <family val="0"/>
      </rPr>
      <t xml:space="preserve"> </t>
    </r>
    <r>
      <rPr>
        <sz val="12"/>
        <rFont val="Geneva"/>
        <family val="0"/>
      </rPr>
      <t xml:space="preserve"> = 20  e (b)</t>
    </r>
    <r>
      <rPr>
        <b/>
        <sz val="14"/>
        <color indexed="12"/>
        <rFont val="Geneva"/>
        <family val="0"/>
      </rPr>
      <t xml:space="preserve"> N</t>
    </r>
    <r>
      <rPr>
        <b/>
        <vertAlign val="subscript"/>
        <sz val="14"/>
        <color indexed="12"/>
        <rFont val="Geneva"/>
        <family val="0"/>
      </rPr>
      <t>1</t>
    </r>
    <r>
      <rPr>
        <sz val="12"/>
        <rFont val="Geneva"/>
        <family val="0"/>
      </rPr>
      <t xml:space="preserve"> = 40, </t>
    </r>
    <r>
      <rPr>
        <b/>
        <sz val="14"/>
        <color indexed="10"/>
        <rFont val="Geneva"/>
        <family val="0"/>
      </rPr>
      <t>N</t>
    </r>
    <r>
      <rPr>
        <b/>
        <vertAlign val="subscript"/>
        <sz val="14"/>
        <color indexed="10"/>
        <rFont val="Geneva"/>
        <family val="0"/>
      </rPr>
      <t>2</t>
    </r>
    <r>
      <rPr>
        <sz val="12"/>
        <rFont val="Geneva"/>
        <family val="0"/>
      </rPr>
      <t xml:space="preserve"> = 30 </t>
    </r>
  </si>
  <si>
    <t>Qual espécie vence depende das condições iniciais.</t>
  </si>
  <si>
    <t>Agora vamos examinar o caso do equilíbrio não estável.</t>
  </si>
  <si>
    <t>As isoclinais cruzam, então teoricamente existe um equilíbrio conjunto, mas as flechas vão em contra deste ponto.</t>
  </si>
  <si>
    <t>Você precisa acompanhar as populações que não estão em equilíbrio e verificar qual vence.</t>
  </si>
  <si>
    <t>Embaixo entre tamanhos populacionais iniciais diferentes e registre o que acontece.</t>
  </si>
  <si>
    <t>Escreve os resultados desses dois casos no seu relatório</t>
  </si>
  <si>
    <t>Ou seja, a mudança dos tamanhos populacionnais iniciais podem afeitar qual espécie vence.</t>
  </si>
  <si>
    <t>Qualquer desvio do ponto onde cruzam as linhas produz um movimento do ponto de equilíbrio conjunto.</t>
  </si>
  <si>
    <t xml:space="preserve">Para entender essa ação, examine as consequencias de duas condições iniciais diferentes: </t>
  </si>
  <si>
    <t xml:space="preserve">  duas espécies competidoras e determine o resultado (extinção ou  coexistência).</t>
  </si>
  <si>
    <t>Lembre que você está observando uma mudança simultânea conjunta das populações de</t>
  </si>
  <si>
    <r>
      <t xml:space="preserve">Mude as isoclinais pela mudança de  </t>
    </r>
    <r>
      <rPr>
        <b/>
        <sz val="14"/>
        <rFont val="Geneva"/>
        <family val="0"/>
      </rPr>
      <t>K</t>
    </r>
    <r>
      <rPr>
        <b/>
        <vertAlign val="subscript"/>
        <sz val="14"/>
        <rFont val="Geneva"/>
        <family val="0"/>
      </rPr>
      <t>1</t>
    </r>
    <r>
      <rPr>
        <b/>
        <sz val="14"/>
        <rFont val="Geneva"/>
        <family val="0"/>
      </rPr>
      <t>,K</t>
    </r>
    <r>
      <rPr>
        <b/>
        <vertAlign val="subscript"/>
        <sz val="14"/>
        <rFont val="Geneva"/>
        <family val="0"/>
      </rPr>
      <t>2</t>
    </r>
    <r>
      <rPr>
        <b/>
        <sz val="14"/>
        <rFont val="Geneva"/>
        <family val="0"/>
      </rPr>
      <t xml:space="preserve">, </t>
    </r>
    <r>
      <rPr>
        <b/>
        <sz val="18"/>
        <rFont val="Symbol"/>
        <family val="0"/>
      </rPr>
      <t>a</t>
    </r>
    <r>
      <rPr>
        <b/>
        <sz val="14"/>
        <rFont val="Geneva"/>
        <family val="0"/>
      </rPr>
      <t xml:space="preserve"> e </t>
    </r>
    <r>
      <rPr>
        <b/>
        <sz val="18"/>
        <rFont val="Symbol"/>
        <family val="0"/>
      </rPr>
      <t>b</t>
    </r>
    <r>
      <rPr>
        <sz val="12"/>
        <rFont val="Geneva"/>
        <family val="0"/>
      </rPr>
      <t>, e registre num gráfico a população contra o tempo</t>
    </r>
  </si>
  <si>
    <t xml:space="preserve">   se uma ou as duas espécies persistem.</t>
  </si>
  <si>
    <t>Para fixar seu entendimento sobre mudanças de tamanho populacional no tempo agora vai</t>
  </si>
  <si>
    <t xml:space="preserve">   repetir algumas das práticas e observe como as populações mudam no tempo</t>
  </si>
  <si>
    <t>3 PASSOS DAS SIMULAÇÕES DA COMPETIÇÃO:</t>
  </si>
  <si>
    <r>
      <t xml:space="preserve">B) Entre os tamanhos populacionais </t>
    </r>
    <r>
      <rPr>
        <b/>
        <sz val="14"/>
        <rFont val="Geneva"/>
        <family val="0"/>
      </rPr>
      <t>N</t>
    </r>
    <r>
      <rPr>
        <b/>
        <vertAlign val="subscript"/>
        <sz val="14"/>
        <rFont val="Geneva"/>
        <family val="0"/>
      </rPr>
      <t>1</t>
    </r>
    <r>
      <rPr>
        <sz val="12"/>
        <rFont val="Geneva"/>
        <family val="0"/>
      </rPr>
      <t xml:space="preserve"> e </t>
    </r>
    <r>
      <rPr>
        <b/>
        <sz val="14"/>
        <rFont val="Geneva"/>
        <family val="0"/>
      </rPr>
      <t>N</t>
    </r>
    <r>
      <rPr>
        <b/>
        <vertAlign val="subscript"/>
        <sz val="14"/>
        <rFont val="Geneva"/>
        <family val="0"/>
      </rPr>
      <t>2</t>
    </r>
    <r>
      <rPr>
        <b/>
        <sz val="14"/>
        <rFont val="Geneva"/>
        <family val="0"/>
      </rPr>
      <t>: um triângulo preto aparecerá no gráfico com esses valores</t>
    </r>
  </si>
  <si>
    <r>
      <t xml:space="preserve">A) Entre os valores de </t>
    </r>
    <r>
      <rPr>
        <b/>
        <sz val="14"/>
        <rFont val="Geneva"/>
        <family val="0"/>
      </rPr>
      <t>K</t>
    </r>
    <r>
      <rPr>
        <b/>
        <vertAlign val="subscript"/>
        <sz val="14"/>
        <rFont val="Geneva"/>
        <family val="0"/>
      </rPr>
      <t>1</t>
    </r>
    <r>
      <rPr>
        <sz val="12"/>
        <rFont val="Geneva"/>
        <family val="0"/>
      </rPr>
      <t xml:space="preserve"> e </t>
    </r>
    <r>
      <rPr>
        <b/>
        <sz val="14"/>
        <rFont val="Geneva"/>
        <family val="0"/>
      </rPr>
      <t>K</t>
    </r>
    <r>
      <rPr>
        <b/>
        <vertAlign val="subscript"/>
        <sz val="14"/>
        <rFont val="Geneva"/>
        <family val="0"/>
      </rPr>
      <t>2</t>
    </r>
    <r>
      <rPr>
        <b/>
        <sz val="12"/>
        <rFont val="Geneva"/>
        <family val="0"/>
      </rPr>
      <t xml:space="preserve"> embaixo na caixa amarelha para determinar o padrão da</t>
    </r>
    <r>
      <rPr>
        <sz val="12"/>
        <rFont val="Geneva"/>
        <family val="0"/>
      </rPr>
      <t xml:space="preserve"> isoclinal.</t>
    </r>
  </si>
  <si>
    <r>
      <t>C) Mude o contador de</t>
    </r>
    <r>
      <rPr>
        <b/>
        <sz val="12"/>
        <rFont val="Geneva"/>
        <family val="0"/>
      </rPr>
      <t xml:space="preserve"> TEMPO</t>
    </r>
    <r>
      <rPr>
        <sz val="12"/>
        <rFont val="Geneva"/>
        <family val="0"/>
      </rPr>
      <t xml:space="preserve"> sequencialmente e observe a mudança conjunta dos números de ambas as espécies com o tempo</t>
    </r>
  </si>
  <si>
    <t xml:space="preserve">     O contador finaliza em 200 unidades de tempo -- pode examinar essa dinâmica entrando 50, 100, 200</t>
  </si>
  <si>
    <t xml:space="preserve">   ou seja, a mudança de tempo de 1 a 2, e depois de 2 a 3,...  ( 1, 2, 3, 4.... adicionando 1 unidade de tempo cada vez)</t>
  </si>
  <si>
    <t xml:space="preserve">    DICA: após o tempo = 10, você pode mudar o tempo em incrementos de  5 ou 10 (entre 10, 15, 20 ...)</t>
  </si>
  <si>
    <t xml:space="preserve">    Pare quando tem estabilidade (o triângula para de se movimentar)</t>
  </si>
  <si>
    <t>Nesta prática, você mudará as posições das isoclinais para produzir os quatro padrões possíveis.</t>
  </si>
  <si>
    <r>
      <t xml:space="preserve">o </t>
    </r>
    <r>
      <rPr>
        <b/>
        <sz val="12"/>
        <rFont val="Geneva"/>
        <family val="0"/>
      </rPr>
      <t>resultado da competição</t>
    </r>
    <r>
      <rPr>
        <sz val="12"/>
        <rFont val="Geneva"/>
        <family val="0"/>
      </rPr>
      <t xml:space="preserve"> nesses modelos é determinado pelos valores relativos de</t>
    </r>
    <r>
      <rPr>
        <b/>
        <sz val="12"/>
        <rFont val="Geneva"/>
        <family val="0"/>
      </rPr>
      <t xml:space="preserve"> K</t>
    </r>
    <r>
      <rPr>
        <b/>
        <vertAlign val="subscript"/>
        <sz val="12"/>
        <rFont val="Geneva"/>
        <family val="0"/>
      </rPr>
      <t>1</t>
    </r>
    <r>
      <rPr>
        <b/>
        <sz val="12"/>
        <rFont val="Geneva"/>
        <family val="0"/>
      </rPr>
      <t>, K</t>
    </r>
    <r>
      <rPr>
        <b/>
        <vertAlign val="subscript"/>
        <sz val="12"/>
        <rFont val="Geneva"/>
        <family val="0"/>
      </rPr>
      <t>2</t>
    </r>
    <r>
      <rPr>
        <b/>
        <sz val="12"/>
        <rFont val="Geneva"/>
        <family val="0"/>
      </rPr>
      <t xml:space="preserve">, </t>
    </r>
    <r>
      <rPr>
        <b/>
        <sz val="12"/>
        <rFont val="Symbol"/>
        <family val="0"/>
      </rPr>
      <t>a</t>
    </r>
    <r>
      <rPr>
        <b/>
        <sz val="12"/>
        <rFont val="Geneva"/>
        <family val="0"/>
      </rPr>
      <t xml:space="preserve"> e </t>
    </r>
    <r>
      <rPr>
        <b/>
        <sz val="12"/>
        <rFont val="Symbol"/>
        <family val="0"/>
      </rPr>
      <t>b</t>
    </r>
  </si>
  <si>
    <r>
      <t>Isoclinal da Espécie 1 é uma linha azul sólida (</t>
    </r>
    <r>
      <rPr>
        <u val="single"/>
        <sz val="24"/>
        <color indexed="12"/>
        <rFont val="Geneva"/>
        <family val="0"/>
      </rPr>
      <t>_____</t>
    </r>
    <r>
      <rPr>
        <sz val="12"/>
        <rFont val="Geneva"/>
        <family val="0"/>
      </rPr>
      <t>), a isoclinal da Espécie 2 é uma linha pontuada vermelha (</t>
    </r>
    <r>
      <rPr>
        <b/>
        <sz val="24"/>
        <color indexed="10"/>
        <rFont val="Geneva"/>
        <family val="0"/>
      </rPr>
      <t>– – – – –</t>
    </r>
    <r>
      <rPr>
        <sz val="12"/>
        <rFont val="Geneva"/>
        <family val="0"/>
      </rPr>
      <t>).</t>
    </r>
  </si>
  <si>
    <r>
      <t>PUXA!</t>
    </r>
    <r>
      <rPr>
        <sz val="12"/>
        <rFont val="Geneva"/>
        <family val="0"/>
      </rPr>
      <t xml:space="preserve">  É muito teoria. Agora deixamos o modelo mostrar a competição.</t>
    </r>
  </si>
  <si>
    <t>Essas condições ilustram que:</t>
  </si>
  <si>
    <r>
      <t>PRÁTICA 1</t>
    </r>
    <r>
      <rPr>
        <b/>
        <sz val="14"/>
        <rFont val="Geneva"/>
        <family val="0"/>
      </rPr>
      <t>:  Posição da Isoclinal e o movimento conjunto das populações: coexistência ou exclusão?</t>
    </r>
  </si>
  <si>
    <t>(Essas duas condições precisam ser verdadeiras se as linhas cruzam e a isoclinal 1 fica acima da isoclinal 2 na esquerda)</t>
  </si>
  <si>
    <r>
      <t xml:space="preserve">Você fará isso pela mudança das capacidades de suporte da </t>
    </r>
    <r>
      <rPr>
        <b/>
        <sz val="12"/>
        <color indexed="12"/>
        <rFont val="Geneva"/>
        <family val="0"/>
      </rPr>
      <t>Espécie 1</t>
    </r>
    <r>
      <rPr>
        <sz val="12"/>
        <rFont val="Geneva"/>
        <family val="0"/>
      </rPr>
      <t xml:space="preserve"> e da </t>
    </r>
    <r>
      <rPr>
        <b/>
        <sz val="12"/>
        <color indexed="10"/>
        <rFont val="Geneva"/>
        <family val="0"/>
      </rPr>
      <t>Espécie 2</t>
    </r>
    <r>
      <rPr>
        <sz val="12"/>
        <rFont val="Geneva"/>
        <family val="0"/>
      </rPr>
      <t>.</t>
    </r>
  </si>
  <si>
    <r>
      <t xml:space="preserve">Para as práticas, a </t>
    </r>
    <r>
      <rPr>
        <b/>
        <sz val="12"/>
        <color indexed="12"/>
        <rFont val="Geneva"/>
        <family val="0"/>
      </rPr>
      <t>Espéecie 1</t>
    </r>
    <r>
      <rPr>
        <sz val="12"/>
        <color indexed="8"/>
        <rFont val="Geneva"/>
        <family val="0"/>
      </rPr>
      <t xml:space="preserve"> sempre será azul, e a </t>
    </r>
    <r>
      <rPr>
        <b/>
        <sz val="12"/>
        <color indexed="10"/>
        <rFont val="Geneva"/>
        <family val="0"/>
      </rPr>
      <t>Espécie 2</t>
    </r>
    <r>
      <rPr>
        <sz val="12"/>
        <color indexed="8"/>
        <rFont val="Geneva"/>
        <family val="0"/>
      </rPr>
      <t xml:space="preserve"> será vermelha.</t>
    </r>
  </si>
  <si>
    <t>Agora você vai alterar os fatores que determinam se as isoclinais cruzam ou não, e por isso</t>
  </si>
  <si>
    <t xml:space="preserve">    determinam o resultado da competição.</t>
  </si>
  <si>
    <t>Você pode entrar um tamanho populacional inicial para cada espécie em tempo = 1 e acompanhar o</t>
  </si>
  <si>
    <t xml:space="preserve">   movimento conjunto de ambas as espécies relativas a cada isoclinal.</t>
  </si>
  <si>
    <r>
      <t xml:space="preserve">Podemos sobrepor as duas isoclinais nao </t>
    </r>
    <r>
      <rPr>
        <b/>
        <sz val="12"/>
        <rFont val="Geneva"/>
        <family val="0"/>
      </rPr>
      <t>MESMO</t>
    </r>
    <r>
      <rPr>
        <sz val="12"/>
        <rFont val="Geneva"/>
        <family val="0"/>
      </rPr>
      <t xml:space="preserve"> gráfico que relaciona </t>
    </r>
    <r>
      <rPr>
        <b/>
        <sz val="14"/>
        <color indexed="12"/>
        <rFont val="Geneva"/>
        <family val="0"/>
      </rPr>
      <t>N1</t>
    </r>
    <r>
      <rPr>
        <sz val="12"/>
        <rFont val="Geneva"/>
        <family val="0"/>
      </rPr>
      <t xml:space="preserve"> a </t>
    </r>
    <r>
      <rPr>
        <b/>
        <sz val="14"/>
        <color indexed="10"/>
        <rFont val="Geneva"/>
        <family val="0"/>
      </rPr>
      <t>N2</t>
    </r>
    <r>
      <rPr>
        <sz val="12"/>
        <rFont val="Geneva"/>
        <family val="0"/>
      </rPr>
      <t>:</t>
    </r>
  </si>
  <si>
    <r>
      <t xml:space="preserve">   com a  </t>
    </r>
    <r>
      <rPr>
        <b/>
        <sz val="12"/>
        <rFont val="Geneva"/>
        <family val="0"/>
      </rPr>
      <t>FLECHA GORDA</t>
    </r>
    <r>
      <rPr>
        <sz val="12"/>
        <rFont val="Geneva"/>
        <family val="0"/>
      </rPr>
      <t>.</t>
    </r>
  </si>
  <si>
    <t xml:space="preserve">Usamos vetores para fazer isso.  </t>
  </si>
  <si>
    <t>Cada flecha demonstra a mudança populacional independente de cada espécie.</t>
  </si>
  <si>
    <t>se ambas as espécies aumentam, então a mudança conjunta do vetor é ilustrada pela flecha gorda.</t>
  </si>
  <si>
    <t>Na prática, você pode acompanhar a mudança populacional conjunta ao largo de cada intervalo de tempo.</t>
  </si>
  <si>
    <r>
      <t xml:space="preserve">Porém, queremos ver a </t>
    </r>
    <r>
      <rPr>
        <b/>
        <sz val="12"/>
        <rFont val="Geneva"/>
        <family val="0"/>
      </rPr>
      <t>mudança populacional conjunta</t>
    </r>
    <r>
      <rPr>
        <sz val="12"/>
        <rFont val="Geneva"/>
        <family val="0"/>
      </rPr>
      <t xml:space="preserve"> de ambas espécies combinadas </t>
    </r>
  </si>
  <si>
    <r>
      <t>Isso tem a aparência no gráfico de N</t>
    </r>
    <r>
      <rPr>
        <vertAlign val="subscript"/>
        <sz val="12"/>
        <rFont val="Geneva"/>
        <family val="0"/>
      </rPr>
      <t>2</t>
    </r>
    <r>
      <rPr>
        <sz val="12"/>
        <rFont val="Geneva"/>
        <family val="0"/>
      </rPr>
      <t xml:space="preserve"> com N</t>
    </r>
    <r>
      <rPr>
        <vertAlign val="subscript"/>
        <sz val="12"/>
        <rFont val="Geneva"/>
        <family val="0"/>
      </rPr>
      <t>1</t>
    </r>
    <r>
      <rPr>
        <sz val="12"/>
        <rFont val="Geneva"/>
        <family val="0"/>
      </rPr>
      <t>.</t>
    </r>
  </si>
  <si>
    <t xml:space="preserve">   espécies 1 e 2 para qualquer ponto no gráfico.</t>
  </si>
  <si>
    <t>Por exemplo, se ambas as espécies estão embaixo de suas isoclinais, ambas as espécies aumentarão.</t>
  </si>
  <si>
    <r>
      <t xml:space="preserve">Com ambas isoclinais no mesmo gráfico, podemos acompanhar a mudança </t>
    </r>
    <r>
      <rPr>
        <b/>
        <sz val="12"/>
        <rFont val="Geneva"/>
        <family val="0"/>
      </rPr>
      <t>CONJUNTA</t>
    </r>
    <r>
      <rPr>
        <sz val="12"/>
        <rFont val="Geneva"/>
        <family val="0"/>
      </rPr>
      <t xml:space="preserve"> do tamanho populacional para ambas as </t>
    </r>
  </si>
  <si>
    <r>
      <t xml:space="preserve">   a capacidade de suporte da  </t>
    </r>
    <r>
      <rPr>
        <b/>
        <sz val="12"/>
        <color indexed="12"/>
        <rFont val="Geneva"/>
        <family val="0"/>
      </rPr>
      <t>Espécie 1</t>
    </r>
    <r>
      <rPr>
        <sz val="12"/>
        <color indexed="8"/>
        <rFont val="Geneva"/>
        <family val="0"/>
      </rPr>
      <t xml:space="preserve"> na ausênçia da </t>
    </r>
    <r>
      <rPr>
        <b/>
        <sz val="12"/>
        <color indexed="12"/>
        <rFont val="Geneva"/>
        <family val="0"/>
      </rPr>
      <t>Espécie 1.</t>
    </r>
  </si>
  <si>
    <t>Sem a competição, a mudança dos números da Espécie 1 é:</t>
  </si>
  <si>
    <t>Quando as espécies coexistem existe uma mistura de ambas as espécies.  Por isso, a capacidade de suporte realizada</t>
  </si>
  <si>
    <r>
      <t xml:space="preserve">   da espécie 1 será uma mistura de espécie 1 e espécie 2</t>
    </r>
    <r>
      <rPr>
        <sz val="12"/>
        <rFont val="Geneva"/>
        <family val="0"/>
      </rPr>
      <t>.</t>
    </r>
  </si>
  <si>
    <r>
      <t xml:space="preserve">     indivíduos da </t>
    </r>
    <r>
      <rPr>
        <b/>
        <sz val="12"/>
        <color indexed="12"/>
        <rFont val="Geneva"/>
        <family val="0"/>
      </rPr>
      <t>Espécie 1</t>
    </r>
    <r>
      <rPr>
        <sz val="12"/>
        <rFont val="Geneva"/>
        <family val="0"/>
      </rPr>
      <t>.</t>
    </r>
  </si>
  <si>
    <r>
      <t>Por exemplo, se  K</t>
    </r>
    <r>
      <rPr>
        <vertAlign val="subscript"/>
        <sz val="12"/>
        <rFont val="Geneva"/>
        <family val="0"/>
      </rPr>
      <t>1</t>
    </r>
    <r>
      <rPr>
        <sz val="12"/>
        <rFont val="Geneva"/>
        <family val="0"/>
      </rPr>
      <t xml:space="preserve"> = 100, </t>
    </r>
    <r>
      <rPr>
        <sz val="12"/>
        <rFont val="Symbol"/>
        <family val="0"/>
      </rPr>
      <t>a</t>
    </r>
    <r>
      <rPr>
        <sz val="12"/>
        <rFont val="Geneva"/>
        <family val="0"/>
      </rPr>
      <t xml:space="preserve"> = 4, e há  10 indivíduos da espécie</t>
    </r>
    <r>
      <rPr>
        <b/>
        <sz val="12"/>
        <color indexed="10"/>
        <rFont val="Geneva"/>
        <family val="0"/>
      </rPr>
      <t xml:space="preserve"> 2</t>
    </r>
    <r>
      <rPr>
        <sz val="12"/>
        <rFont val="Geneva"/>
        <family val="0"/>
      </rPr>
      <t xml:space="preserve"> (N</t>
    </r>
    <r>
      <rPr>
        <vertAlign val="subscript"/>
        <sz val="12"/>
        <rFont val="Geneva"/>
        <family val="0"/>
      </rPr>
      <t>2</t>
    </r>
    <r>
      <rPr>
        <sz val="12"/>
        <rFont val="Geneva"/>
        <family val="0"/>
      </rPr>
      <t xml:space="preserve"> = 10).</t>
    </r>
  </si>
  <si>
    <r>
      <t xml:space="preserve">    10 vezes </t>
    </r>
    <r>
      <rPr>
        <sz val="12"/>
        <rFont val="Symbol"/>
        <family val="0"/>
      </rPr>
      <t>a</t>
    </r>
    <r>
      <rPr>
        <sz val="12"/>
        <rFont val="Geneva"/>
        <family val="0"/>
      </rPr>
      <t xml:space="preserve">, ou 40 indivídiuos da </t>
    </r>
    <r>
      <rPr>
        <b/>
        <sz val="12"/>
        <color indexed="12"/>
        <rFont val="Geneva"/>
        <family val="0"/>
      </rPr>
      <t>Espécie 1</t>
    </r>
    <r>
      <rPr>
        <sz val="12"/>
        <rFont val="Geneva"/>
        <family val="0"/>
      </rPr>
      <t xml:space="preserve">.  Isso significa que somente há espaço para 100 - 40 = 60 </t>
    </r>
  </si>
  <si>
    <r>
      <t xml:space="preserve">Esses dez indivíduos da </t>
    </r>
    <r>
      <rPr>
        <b/>
        <sz val="12"/>
        <color indexed="10"/>
        <rFont val="Geneva"/>
        <family val="0"/>
      </rPr>
      <t>Espécie 2</t>
    </r>
    <r>
      <rPr>
        <sz val="12"/>
        <rFont val="Geneva"/>
        <family val="0"/>
      </rPr>
      <t xml:space="preserve"> ocupam parte da capacidade de suporte equivalente a</t>
    </r>
  </si>
  <si>
    <r>
      <t xml:space="preserve">Observe que o sistema é  </t>
    </r>
    <r>
      <rPr>
        <b/>
        <sz val="12"/>
        <rFont val="Geneva"/>
        <family val="0"/>
      </rPr>
      <t>dinâmico</t>
    </r>
    <r>
      <rPr>
        <sz val="12"/>
        <rFont val="Geneva"/>
        <family val="0"/>
      </rPr>
      <t xml:space="preserve"> e muda do equilíbrio, de modo que os números de cada</t>
    </r>
  </si>
  <si>
    <t xml:space="preserve">    espécie muda.  Assim, como cada espécie muda de números, afeita o tamanho populacional da outra</t>
  </si>
  <si>
    <t xml:space="preserve">   espécie.</t>
  </si>
  <si>
    <r>
      <t xml:space="preserve">O coeficiente da competição da conversão dos números da </t>
    </r>
    <r>
      <rPr>
        <b/>
        <sz val="12"/>
        <color indexed="12"/>
        <rFont val="Geneva"/>
        <family val="0"/>
      </rPr>
      <t>Espécie 1</t>
    </r>
    <r>
      <rPr>
        <sz val="12"/>
        <rFont val="Geneva"/>
        <family val="0"/>
      </rPr>
      <t xml:space="preserve"> aos números da </t>
    </r>
    <r>
      <rPr>
        <b/>
        <sz val="12"/>
        <color indexed="10"/>
        <rFont val="Geneva"/>
        <family val="0"/>
      </rPr>
      <t>Espécie 2</t>
    </r>
    <r>
      <rPr>
        <sz val="12"/>
        <rFont val="Geneva"/>
        <family val="0"/>
      </rPr>
      <t>, quando</t>
    </r>
  </si>
  <si>
    <r>
      <t xml:space="preserve">    consideramos que a capacidade de suporte da </t>
    </r>
    <r>
      <rPr>
        <b/>
        <sz val="12"/>
        <color indexed="10"/>
        <rFont val="Geneva"/>
        <family val="0"/>
      </rPr>
      <t>Espécie 2</t>
    </r>
    <r>
      <rPr>
        <sz val="12"/>
        <rFont val="Geneva"/>
        <family val="0"/>
      </rPr>
      <t xml:space="preserve">, é </t>
    </r>
    <r>
      <rPr>
        <b/>
        <sz val="18"/>
        <rFont val="Symbol"/>
        <family val="0"/>
      </rPr>
      <t>b</t>
    </r>
    <r>
      <rPr>
        <sz val="12"/>
        <rFont val="Geneva"/>
        <family val="0"/>
      </rPr>
      <t>.</t>
    </r>
  </si>
  <si>
    <t>Por isso:</t>
  </si>
  <si>
    <r>
      <t xml:space="preserve">     a</t>
    </r>
    <r>
      <rPr>
        <b/>
        <sz val="14"/>
        <color indexed="8"/>
        <rFont val="Geneva"/>
        <family val="0"/>
      </rPr>
      <t>N</t>
    </r>
    <r>
      <rPr>
        <b/>
        <vertAlign val="subscript"/>
        <sz val="14"/>
        <color indexed="8"/>
        <rFont val="Geneva"/>
        <family val="0"/>
      </rPr>
      <t>2</t>
    </r>
    <r>
      <rPr>
        <b/>
        <sz val="14"/>
        <color indexed="8"/>
        <rFont val="Geneva"/>
        <family val="0"/>
      </rPr>
      <t xml:space="preserve"> = N</t>
    </r>
    <r>
      <rPr>
        <b/>
        <vertAlign val="subscript"/>
        <sz val="14"/>
        <color indexed="8"/>
        <rFont val="Geneva"/>
        <family val="0"/>
      </rPr>
      <t>1</t>
    </r>
    <r>
      <rPr>
        <b/>
        <sz val="12"/>
        <color indexed="8"/>
        <rFont val="Geneva"/>
        <family val="0"/>
      </rPr>
      <t xml:space="preserve"> </t>
    </r>
    <r>
      <rPr>
        <sz val="12"/>
        <color indexed="8"/>
        <rFont val="Geneva"/>
        <family val="0"/>
      </rPr>
      <t>equivalentes</t>
    </r>
  </si>
  <si>
    <r>
      <t xml:space="preserve">     b</t>
    </r>
    <r>
      <rPr>
        <b/>
        <sz val="14"/>
        <color indexed="8"/>
        <rFont val="Geneva"/>
        <family val="0"/>
      </rPr>
      <t>N</t>
    </r>
    <r>
      <rPr>
        <b/>
        <vertAlign val="subscript"/>
        <sz val="14"/>
        <color indexed="8"/>
        <rFont val="Geneva"/>
        <family val="0"/>
      </rPr>
      <t>1</t>
    </r>
    <r>
      <rPr>
        <b/>
        <sz val="14"/>
        <color indexed="8"/>
        <rFont val="Geneva"/>
        <family val="0"/>
      </rPr>
      <t xml:space="preserve"> = N</t>
    </r>
    <r>
      <rPr>
        <b/>
        <vertAlign val="subscript"/>
        <sz val="14"/>
        <color indexed="8"/>
        <rFont val="Geneva"/>
        <family val="0"/>
      </rPr>
      <t>2</t>
    </r>
    <r>
      <rPr>
        <b/>
        <sz val="12"/>
        <color indexed="8"/>
        <rFont val="Geneva"/>
        <family val="0"/>
      </rPr>
      <t xml:space="preserve"> </t>
    </r>
    <r>
      <rPr>
        <sz val="12"/>
        <color indexed="8"/>
        <rFont val="Geneva"/>
        <family val="0"/>
      </rPr>
      <t>equivalentes</t>
    </r>
  </si>
  <si>
    <t>E da mesma forma:</t>
  </si>
  <si>
    <r>
      <t>No gráfico, a linha onde o crescimento populacional da espécie é zero é chamada uma</t>
    </r>
    <r>
      <rPr>
        <b/>
        <sz val="12"/>
        <color indexed="8"/>
        <rFont val="Geneva"/>
        <family val="0"/>
      </rPr>
      <t xml:space="preserve"> ISOCLINAL</t>
    </r>
    <r>
      <rPr>
        <sz val="12"/>
        <color indexed="8"/>
        <rFont val="Geneva"/>
        <family val="0"/>
      </rPr>
      <t>.</t>
    </r>
  </si>
  <si>
    <r>
      <t xml:space="preserve">Mas, precisamos incluir os números da  </t>
    </r>
    <r>
      <rPr>
        <b/>
        <sz val="12"/>
        <color indexed="10"/>
        <rFont val="Geneva"/>
        <family val="0"/>
      </rPr>
      <t>Espécie 2</t>
    </r>
    <r>
      <rPr>
        <sz val="12"/>
        <color indexed="8"/>
        <rFont val="Geneva"/>
        <family val="0"/>
      </rPr>
      <t xml:space="preserve">, em termos do valor equivalente dos números da </t>
    </r>
    <r>
      <rPr>
        <b/>
        <sz val="12"/>
        <color indexed="12"/>
        <rFont val="Geneva"/>
        <family val="0"/>
      </rPr>
      <t>Espécie 1</t>
    </r>
    <r>
      <rPr>
        <sz val="12"/>
        <color indexed="8"/>
        <rFont val="Geneva"/>
        <family val="0"/>
      </rPr>
      <t xml:space="preserve">. </t>
    </r>
  </si>
  <si>
    <r>
      <t xml:space="preserve">Todas as combinações dos valores de </t>
    </r>
    <r>
      <rPr>
        <b/>
        <sz val="14"/>
        <color indexed="12"/>
        <rFont val="Geneva"/>
        <family val="0"/>
      </rPr>
      <t>N</t>
    </r>
    <r>
      <rPr>
        <b/>
        <vertAlign val="subscript"/>
        <sz val="14"/>
        <color indexed="12"/>
        <rFont val="Geneva"/>
        <family val="0"/>
      </rPr>
      <t>1</t>
    </r>
    <r>
      <rPr>
        <b/>
        <sz val="14"/>
        <color indexed="8"/>
        <rFont val="Geneva"/>
        <family val="0"/>
      </rPr>
      <t xml:space="preserve"> e </t>
    </r>
    <r>
      <rPr>
        <b/>
        <sz val="14"/>
        <color indexed="10"/>
        <rFont val="Geneva"/>
        <family val="0"/>
      </rPr>
      <t>N</t>
    </r>
    <r>
      <rPr>
        <b/>
        <vertAlign val="subscript"/>
        <sz val="14"/>
        <color indexed="10"/>
        <rFont val="Geneva"/>
        <family val="0"/>
      </rPr>
      <t>2</t>
    </r>
    <r>
      <rPr>
        <sz val="12"/>
        <color indexed="8"/>
        <rFont val="Geneva"/>
        <family val="0"/>
      </rPr>
      <t xml:space="preserve"> que resultam em dN/dt = 0 podem ser representadas por uma equação.</t>
    </r>
  </si>
  <si>
    <r>
      <t xml:space="preserve">Para cada espécie há muitos combinações de </t>
    </r>
    <r>
      <rPr>
        <b/>
        <sz val="14"/>
        <color indexed="12"/>
        <rFont val="Geneva"/>
        <family val="0"/>
      </rPr>
      <t>N</t>
    </r>
    <r>
      <rPr>
        <b/>
        <vertAlign val="subscript"/>
        <sz val="14"/>
        <color indexed="12"/>
        <rFont val="Geneva"/>
        <family val="0"/>
      </rPr>
      <t>1</t>
    </r>
    <r>
      <rPr>
        <sz val="12"/>
        <color indexed="8"/>
        <rFont val="Geneva"/>
        <family val="0"/>
      </rPr>
      <t xml:space="preserve"> e </t>
    </r>
    <r>
      <rPr>
        <b/>
        <sz val="14"/>
        <color indexed="10"/>
        <rFont val="Geneva"/>
        <family val="0"/>
      </rPr>
      <t>N</t>
    </r>
    <r>
      <rPr>
        <b/>
        <vertAlign val="subscript"/>
        <sz val="14"/>
        <color indexed="10"/>
        <rFont val="Geneva"/>
        <family val="0"/>
      </rPr>
      <t>2</t>
    </r>
    <r>
      <rPr>
        <sz val="12"/>
        <color indexed="8"/>
        <rFont val="Geneva"/>
        <family val="0"/>
      </rPr>
      <t xml:space="preserve"> que resultam em dN/dt = 0.</t>
    </r>
  </si>
  <si>
    <t>Quando os 'freios' da equação para cada espécie (parte dentro das parentes) é igual a  zero, dN/dt = 0.</t>
  </si>
  <si>
    <t>Podemos criar um gráfico dessas equações.</t>
  </si>
  <si>
    <t>Cada espécie tem sua propria isoclinal.</t>
  </si>
  <si>
    <t>Qualquer ponto da isoclinal de uma espécie, a população é estável (dN/dt = 0).</t>
  </si>
  <si>
    <t>5.  ISOCLINAIS NOS GRÁFICOS</t>
  </si>
  <si>
    <r>
      <t>(1 - [</t>
    </r>
    <r>
      <rPr>
        <b/>
        <sz val="18"/>
        <color indexed="12"/>
        <rFont val="Geneva"/>
        <family val="0"/>
      </rPr>
      <t>N</t>
    </r>
    <r>
      <rPr>
        <b/>
        <vertAlign val="subscript"/>
        <sz val="18"/>
        <color indexed="12"/>
        <rFont val="Geneva"/>
        <family val="0"/>
      </rPr>
      <t>1</t>
    </r>
    <r>
      <rPr>
        <b/>
        <sz val="18"/>
        <color indexed="8"/>
        <rFont val="Geneva"/>
        <family val="0"/>
      </rPr>
      <t xml:space="preserve"> + </t>
    </r>
    <r>
      <rPr>
        <b/>
        <sz val="18"/>
        <color indexed="8"/>
        <rFont val="Symbol"/>
        <family val="0"/>
      </rPr>
      <t>a</t>
    </r>
    <r>
      <rPr>
        <b/>
        <sz val="18"/>
        <color indexed="10"/>
        <rFont val="Geneva"/>
        <family val="0"/>
      </rPr>
      <t>N</t>
    </r>
    <r>
      <rPr>
        <b/>
        <vertAlign val="subscript"/>
        <sz val="18"/>
        <color indexed="10"/>
        <rFont val="Geneva"/>
        <family val="0"/>
      </rPr>
      <t>2</t>
    </r>
    <r>
      <rPr>
        <b/>
        <sz val="18"/>
        <color indexed="8"/>
        <rFont val="Geneva"/>
        <family val="0"/>
      </rPr>
      <t>]/K</t>
    </r>
    <r>
      <rPr>
        <b/>
        <vertAlign val="subscript"/>
        <sz val="18"/>
        <color indexed="8"/>
        <rFont val="Geneva"/>
        <family val="0"/>
      </rPr>
      <t>1</t>
    </r>
    <r>
      <rPr>
        <b/>
        <sz val="18"/>
        <color indexed="8"/>
        <rFont val="Geneva"/>
        <family val="0"/>
      </rPr>
      <t>) = 0 em equilíbrio</t>
    </r>
  </si>
  <si>
    <t>Por isso, em equilíbrio, a parte nas parenteses é igual a 0</t>
  </si>
  <si>
    <r>
      <t xml:space="preserve">Começamos com a  </t>
    </r>
    <r>
      <rPr>
        <b/>
        <sz val="12"/>
        <color indexed="39"/>
        <rFont val="Geneva"/>
        <family val="0"/>
      </rPr>
      <t>Espécie 1</t>
    </r>
    <r>
      <rPr>
        <sz val="12"/>
        <color indexed="8"/>
        <rFont val="Geneva"/>
        <family val="0"/>
      </rPr>
      <t>.</t>
    </r>
  </si>
  <si>
    <r>
      <t xml:space="preserve">Sob quais condições a </t>
    </r>
    <r>
      <rPr>
        <b/>
        <sz val="12"/>
        <color indexed="12"/>
        <rFont val="Geneva"/>
        <family val="0"/>
      </rPr>
      <t>Espécie 1</t>
    </r>
    <r>
      <rPr>
        <sz val="12"/>
        <color indexed="8"/>
        <rFont val="Geneva"/>
        <family val="0"/>
      </rPr>
      <t xml:space="preserve"> é estável?</t>
    </r>
  </si>
  <si>
    <r>
      <t xml:space="preserve">A equação para a mudança dos números da </t>
    </r>
    <r>
      <rPr>
        <b/>
        <sz val="12"/>
        <color indexed="12"/>
        <rFont val="Geneva"/>
        <family val="0"/>
      </rPr>
      <t>Espécie 1</t>
    </r>
    <r>
      <rPr>
        <sz val="12"/>
        <color indexed="8"/>
        <rFont val="Geneva"/>
        <family val="0"/>
      </rPr>
      <t xml:space="preserve"> é:</t>
    </r>
  </si>
  <si>
    <t>3.  COEFICENTES DE COMPETIÇÃO</t>
  </si>
  <si>
    <r>
      <t xml:space="preserve">Neste caso, o coeficiente de competição, </t>
    </r>
    <r>
      <rPr>
        <b/>
        <sz val="18"/>
        <rFont val="Symbol"/>
        <family val="0"/>
      </rPr>
      <t>a</t>
    </r>
    <r>
      <rPr>
        <sz val="12"/>
        <rFont val="Geneva"/>
        <family val="0"/>
      </rPr>
      <t xml:space="preserve">, da conversão dos números da  </t>
    </r>
    <r>
      <rPr>
        <b/>
        <sz val="12"/>
        <color indexed="10"/>
        <rFont val="Geneva"/>
        <family val="0"/>
      </rPr>
      <t>Espécie 2</t>
    </r>
    <r>
      <rPr>
        <sz val="12"/>
        <rFont val="Geneva"/>
        <family val="0"/>
      </rPr>
      <t xml:space="preserve"> aos números equivalentes de </t>
    </r>
  </si>
  <si>
    <r>
      <t xml:space="preserve">  indiviíduos da </t>
    </r>
    <r>
      <rPr>
        <b/>
        <sz val="12"/>
        <color indexed="12"/>
        <rFont val="Geneva"/>
        <family val="0"/>
      </rPr>
      <t>Espécie 1</t>
    </r>
    <r>
      <rPr>
        <sz val="12"/>
        <rFont val="Geneva"/>
        <family val="0"/>
      </rPr>
      <t xml:space="preserve"> seria 4.</t>
    </r>
  </si>
  <si>
    <t xml:space="preserve">    taxa de mudança populacional de cada espécie.</t>
  </si>
  <si>
    <t xml:space="preserve">Porque cada espécie usa parte da capacidade de suporte da outra espécie, precisamos uma maneira </t>
  </si>
  <si>
    <t xml:space="preserve">    de fazer conversão de cada espécie em números equivalentes da outra espécie.</t>
  </si>
  <si>
    <t xml:space="preserve">Podemos substituir as competidoras na equação logística da outra para determinar a </t>
  </si>
  <si>
    <r>
      <t xml:space="preserve">Por exemplo, se cada indivíduo da </t>
    </r>
    <r>
      <rPr>
        <b/>
        <sz val="12"/>
        <color indexed="10"/>
        <rFont val="Geneva"/>
        <family val="0"/>
      </rPr>
      <t>Espécie 2</t>
    </r>
    <r>
      <rPr>
        <sz val="12"/>
        <rFont val="Geneva"/>
        <family val="0"/>
      </rPr>
      <t xml:space="preserve">  vale quatro indivíduos </t>
    </r>
  </si>
  <si>
    <r>
      <t xml:space="preserve">     da </t>
    </r>
    <r>
      <rPr>
        <b/>
        <sz val="12"/>
        <color indexed="12"/>
        <rFont val="Geneva"/>
        <family val="0"/>
      </rPr>
      <t>Espécie 1</t>
    </r>
    <r>
      <rPr>
        <sz val="12"/>
        <rFont val="Geneva"/>
        <family val="0"/>
      </rPr>
      <t>.  (Consumem 4 veses mais os recursos.)</t>
    </r>
  </si>
  <si>
    <t xml:space="preserve">    as caixas diferem de tamanho de modo que a competição não é necessariamene reciproca.</t>
  </si>
  <si>
    <r>
      <t>A Espécie 2 tem sua propria capacidade de suporte, K</t>
    </r>
    <r>
      <rPr>
        <vertAlign val="subscript"/>
        <sz val="12"/>
        <rFont val="Geneva"/>
        <family val="0"/>
      </rPr>
      <t>2</t>
    </r>
    <r>
      <rPr>
        <sz val="12"/>
        <rFont val="Geneva"/>
        <family val="0"/>
      </rPr>
      <t>, e se aplica o mesmo processo.  Porém</t>
    </r>
  </si>
  <si>
    <r>
      <t xml:space="preserve">Os </t>
    </r>
    <r>
      <rPr>
        <b/>
        <sz val="12"/>
        <color indexed="10"/>
        <rFont val="Geneva"/>
        <family val="0"/>
      </rPr>
      <t>quadros vermelhos</t>
    </r>
    <r>
      <rPr>
        <sz val="12"/>
        <color indexed="8"/>
        <rFont val="Geneva"/>
        <family val="0"/>
      </rPr>
      <t xml:space="preserve"> são indivíduos da </t>
    </r>
    <r>
      <rPr>
        <b/>
        <sz val="12"/>
        <color indexed="10"/>
        <rFont val="Geneva"/>
        <family val="0"/>
      </rPr>
      <t>Espécie 2</t>
    </r>
    <r>
      <rPr>
        <sz val="12"/>
        <color indexed="8"/>
        <rFont val="Geneva"/>
        <family val="0"/>
      </rPr>
      <t>.</t>
    </r>
  </si>
  <si>
    <r>
      <t xml:space="preserve">Os </t>
    </r>
    <r>
      <rPr>
        <b/>
        <sz val="12"/>
        <color indexed="12"/>
        <rFont val="Geneva"/>
        <family val="0"/>
      </rPr>
      <t>quadros azuis</t>
    </r>
    <r>
      <rPr>
        <sz val="12"/>
        <rFont val="Geneva"/>
        <family val="0"/>
      </rPr>
      <t xml:space="preserve"> são indivíduos da </t>
    </r>
    <r>
      <rPr>
        <b/>
        <sz val="12"/>
        <color indexed="12"/>
        <rFont val="Geneva"/>
        <family val="0"/>
      </rPr>
      <t>Espécie 1</t>
    </r>
    <r>
      <rPr>
        <sz val="12"/>
        <rFont val="Geneva"/>
        <family val="0"/>
      </rPr>
      <t>.</t>
    </r>
  </si>
  <si>
    <r>
      <t xml:space="preserve">Quantos mais indivíduos da </t>
    </r>
    <r>
      <rPr>
        <b/>
        <sz val="12"/>
        <color indexed="10"/>
        <rFont val="Geneva"/>
        <family val="0"/>
      </rPr>
      <t>Espécie 2</t>
    </r>
    <r>
      <rPr>
        <sz val="12"/>
        <rFont val="Geneva"/>
        <family val="0"/>
      </rPr>
      <t xml:space="preserve">, menos espaço existe para a </t>
    </r>
    <r>
      <rPr>
        <b/>
        <sz val="12"/>
        <color indexed="12"/>
        <rFont val="Geneva"/>
        <family val="0"/>
      </rPr>
      <t>Espécie 1</t>
    </r>
    <r>
      <rPr>
        <sz val="12"/>
        <rFont val="Geneva"/>
        <family val="0"/>
      </rPr>
      <t>.</t>
    </r>
  </si>
  <si>
    <r>
      <t xml:space="preserve">  a </t>
    </r>
    <r>
      <rPr>
        <b/>
        <sz val="12"/>
        <color indexed="10"/>
        <rFont val="Geneva"/>
        <family val="0"/>
      </rPr>
      <t>Espécie 2</t>
    </r>
    <r>
      <rPr>
        <sz val="12"/>
        <rFont val="Geneva"/>
        <family val="0"/>
      </rPr>
      <t xml:space="preserve"> reduz o tamanho populacional da </t>
    </r>
    <r>
      <rPr>
        <b/>
        <sz val="12"/>
        <color indexed="12"/>
        <rFont val="Geneva"/>
        <family val="0"/>
      </rPr>
      <t>Espécie 1</t>
    </r>
    <r>
      <rPr>
        <sz val="12"/>
        <rFont val="Geneva"/>
        <family val="0"/>
      </rPr>
      <t>.</t>
    </r>
  </si>
  <si>
    <r>
      <t xml:space="preserve">Essencialmente, pela competição e uso de parte dos recursos necessários da </t>
    </r>
    <r>
      <rPr>
        <b/>
        <sz val="12"/>
        <color indexed="12"/>
        <rFont val="Geneva"/>
        <family val="0"/>
      </rPr>
      <t>Espécie 1</t>
    </r>
    <r>
      <rPr>
        <sz val="12"/>
        <rFont val="Geneva"/>
        <family val="0"/>
      </rPr>
      <t>,</t>
    </r>
  </si>
  <si>
    <r>
      <t>Como pode verificar, a</t>
    </r>
    <r>
      <rPr>
        <b/>
        <sz val="12"/>
        <rFont val="Geneva"/>
        <family val="0"/>
      </rPr>
      <t xml:space="preserve"> </t>
    </r>
    <r>
      <rPr>
        <b/>
        <sz val="12"/>
        <color indexed="10"/>
        <rFont val="Geneva"/>
        <family val="0"/>
      </rPr>
      <t>Espécie 2</t>
    </r>
    <r>
      <rPr>
        <sz val="12"/>
        <rFont val="Geneva"/>
        <family val="0"/>
      </rPr>
      <t xml:space="preserve"> usa parte da capacidade de suporte da </t>
    </r>
    <r>
      <rPr>
        <b/>
        <sz val="12"/>
        <color indexed="12"/>
        <rFont val="Geneva"/>
        <family val="0"/>
      </rPr>
      <t>Espécie 1</t>
    </r>
    <r>
      <rPr>
        <sz val="12"/>
        <rFont val="Geneva"/>
        <family val="0"/>
      </rPr>
      <t>.</t>
    </r>
  </si>
  <si>
    <r>
      <t>Representamos no quadro a seguir a capacidade de suporte da  Espécie 1 (ou K</t>
    </r>
    <r>
      <rPr>
        <vertAlign val="subscript"/>
        <sz val="12"/>
        <rFont val="Geneva"/>
        <family val="0"/>
      </rPr>
      <t>1</t>
    </r>
    <r>
      <rPr>
        <sz val="12"/>
        <rFont val="Geneva"/>
        <family val="0"/>
      </rPr>
      <t>)</t>
    </r>
  </si>
  <si>
    <r>
      <t>ESPÉCIE 1:  dN</t>
    </r>
    <r>
      <rPr>
        <b/>
        <vertAlign val="subscript"/>
        <sz val="14"/>
        <color indexed="39"/>
        <rFont val="Geneva"/>
        <family val="0"/>
      </rPr>
      <t>1</t>
    </r>
    <r>
      <rPr>
        <b/>
        <sz val="14"/>
        <color indexed="39"/>
        <rFont val="Geneva"/>
        <family val="0"/>
      </rPr>
      <t>/dt = r</t>
    </r>
    <r>
      <rPr>
        <b/>
        <vertAlign val="subscript"/>
        <sz val="14"/>
        <color indexed="39"/>
        <rFont val="Geneva"/>
        <family val="0"/>
      </rPr>
      <t>1</t>
    </r>
    <r>
      <rPr>
        <b/>
        <sz val="14"/>
        <color indexed="39"/>
        <rFont val="Geneva"/>
        <family val="0"/>
      </rPr>
      <t>N</t>
    </r>
    <r>
      <rPr>
        <b/>
        <vertAlign val="subscript"/>
        <sz val="14"/>
        <color indexed="39"/>
        <rFont val="Geneva"/>
        <family val="0"/>
      </rPr>
      <t>1</t>
    </r>
    <r>
      <rPr>
        <b/>
        <sz val="14"/>
        <color indexed="39"/>
        <rFont val="Geneva"/>
        <family val="0"/>
      </rPr>
      <t>(1 - N</t>
    </r>
    <r>
      <rPr>
        <b/>
        <vertAlign val="subscript"/>
        <sz val="14"/>
        <color indexed="39"/>
        <rFont val="Geneva"/>
        <family val="0"/>
      </rPr>
      <t>1</t>
    </r>
    <r>
      <rPr>
        <b/>
        <sz val="14"/>
        <color indexed="39"/>
        <rFont val="Geneva"/>
        <family val="0"/>
      </rPr>
      <t>/K</t>
    </r>
    <r>
      <rPr>
        <b/>
        <vertAlign val="subscript"/>
        <sz val="14"/>
        <color indexed="39"/>
        <rFont val="Geneva"/>
        <family val="0"/>
      </rPr>
      <t>1</t>
    </r>
    <r>
      <rPr>
        <b/>
        <sz val="14"/>
        <color indexed="39"/>
        <rFont val="Geneva"/>
        <family val="0"/>
      </rPr>
      <t>)</t>
    </r>
  </si>
  <si>
    <r>
      <t>ESPÉCIE 2:  dN</t>
    </r>
    <r>
      <rPr>
        <b/>
        <vertAlign val="subscript"/>
        <sz val="14"/>
        <color indexed="10"/>
        <rFont val="Geneva"/>
        <family val="0"/>
      </rPr>
      <t>2</t>
    </r>
    <r>
      <rPr>
        <b/>
        <sz val="14"/>
        <color indexed="10"/>
        <rFont val="Geneva"/>
        <family val="0"/>
      </rPr>
      <t>/dt = r</t>
    </r>
    <r>
      <rPr>
        <b/>
        <vertAlign val="subscript"/>
        <sz val="14"/>
        <color indexed="10"/>
        <rFont val="Geneva"/>
        <family val="0"/>
      </rPr>
      <t>2</t>
    </r>
    <r>
      <rPr>
        <b/>
        <sz val="14"/>
        <color indexed="10"/>
        <rFont val="Geneva"/>
        <family val="0"/>
      </rPr>
      <t>N</t>
    </r>
    <r>
      <rPr>
        <b/>
        <vertAlign val="subscript"/>
        <sz val="14"/>
        <color indexed="10"/>
        <rFont val="Geneva"/>
        <family val="0"/>
      </rPr>
      <t>2</t>
    </r>
    <r>
      <rPr>
        <b/>
        <sz val="14"/>
        <color indexed="10"/>
        <rFont val="Geneva"/>
        <family val="0"/>
      </rPr>
      <t>(1 - N</t>
    </r>
    <r>
      <rPr>
        <b/>
        <vertAlign val="subscript"/>
        <sz val="14"/>
        <color indexed="10"/>
        <rFont val="Geneva"/>
        <family val="0"/>
      </rPr>
      <t>2</t>
    </r>
    <r>
      <rPr>
        <b/>
        <sz val="14"/>
        <color indexed="10"/>
        <rFont val="Geneva"/>
        <family val="0"/>
      </rPr>
      <t>/K</t>
    </r>
    <r>
      <rPr>
        <b/>
        <vertAlign val="subscript"/>
        <sz val="14"/>
        <color indexed="10"/>
        <rFont val="Geneva"/>
        <family val="0"/>
      </rPr>
      <t>2</t>
    </r>
    <r>
      <rPr>
        <b/>
        <sz val="14"/>
        <color indexed="10"/>
        <rFont val="Geneva"/>
        <family val="0"/>
      </rPr>
      <t>)</t>
    </r>
  </si>
  <si>
    <t>1.  CRESCIMENTO POPULACIONAL LOGÍSTICO</t>
  </si>
  <si>
    <r>
      <t>Usamos o modelo logístico de crescimento, que analisa a taxa de crescimento populacional</t>
    </r>
    <r>
      <rPr>
        <b/>
        <sz val="12"/>
        <rFont val="Geneva"/>
        <family val="0"/>
      </rPr>
      <t xml:space="preserve"> (dN/dt)</t>
    </r>
    <r>
      <rPr>
        <sz val="12"/>
        <rFont val="Geneva"/>
        <family val="0"/>
      </rPr>
      <t xml:space="preserve"> e </t>
    </r>
  </si>
  <si>
    <t xml:space="preserve">    usa a ideía da capacidade de suporte (K) para frear a taxa de crescimento.</t>
  </si>
  <si>
    <r>
      <t xml:space="preserve">     examinando o gráfico das isoclinais.  </t>
    </r>
    <r>
      <rPr>
        <b/>
        <sz val="18"/>
        <color indexed="15"/>
        <rFont val="Kidprint"/>
        <family val="0"/>
      </rPr>
      <t>OBA</t>
    </r>
    <r>
      <rPr>
        <b/>
        <sz val="18"/>
        <color indexed="14"/>
        <rFont val="Kidprint"/>
        <family val="0"/>
      </rPr>
      <t>!</t>
    </r>
    <r>
      <rPr>
        <sz val="12"/>
        <rFont val="Geneva"/>
        <family val="0"/>
      </rPr>
      <t xml:space="preserve">  </t>
    </r>
  </si>
  <si>
    <t xml:space="preserve">      ou seja (dN/dt = rN * 0 = 0).</t>
  </si>
  <si>
    <t>Para cada espécie, a parte dentro das parenteses são os 'freios"</t>
  </si>
  <si>
    <t xml:space="preserve">     Ao examinar a mudança em todas as regiões podemos determinar o resultado da competição simplesmente</t>
  </si>
  <si>
    <t>MODELOS DE LOTKA-VOLTERRA DA COMPETIÇÃO INTER-ESPECÍFICA</t>
  </si>
  <si>
    <r>
      <t xml:space="preserve">2. As espécies </t>
    </r>
    <r>
      <rPr>
        <b/>
        <sz val="12"/>
        <rFont val="Geneva"/>
        <family val="0"/>
      </rPr>
      <t xml:space="preserve">competem </t>
    </r>
    <r>
      <rPr>
        <sz val="12"/>
        <rFont val="Geneva"/>
        <family val="0"/>
      </rPr>
      <t>(usam a capacidade de suporte da outra).</t>
    </r>
  </si>
  <si>
    <t>RECEITA PARA OS MODELOS DE COMPETIÇÃO DE LOTKA-VOLTERRA</t>
  </si>
  <si>
    <t>Esses modelos ilustram que:</t>
  </si>
  <si>
    <t>Começamos com uma descrição breve de cada passo.</t>
  </si>
  <si>
    <r>
      <t xml:space="preserve">1. Começamos com duas espécies, cada uma com sua propria capacidade de suporte. (uso de </t>
    </r>
    <r>
      <rPr>
        <b/>
        <sz val="12"/>
        <rFont val="Geneva"/>
        <family val="0"/>
      </rPr>
      <t>modelos logísticos</t>
    </r>
    <r>
      <rPr>
        <sz val="12"/>
        <rFont val="Geneva"/>
        <family val="0"/>
      </rPr>
      <t>)</t>
    </r>
  </si>
  <si>
    <t xml:space="preserve">   •  especificamente, demonstram como podemos avaliar o resultado da competição</t>
  </si>
  <si>
    <t xml:space="preserve">   • a conexão entre as interações das espécies e os processos populacionais</t>
  </si>
  <si>
    <t xml:space="preserve">    se as espécies coexistem ou se uma competidora dominante causa a extinção da outra espécie.</t>
  </si>
  <si>
    <t>A modelagem de populações é central -- a meta é determinar como a competição afeita</t>
  </si>
  <si>
    <t xml:space="preserve">   entre a competição e modelos populacionais.</t>
  </si>
  <si>
    <t>A extinção ou persistência se baseia no crescimento, declínio ou estabilidade populacional -- por isso a ligação</t>
  </si>
  <si>
    <r>
      <t>3.  Usamos os</t>
    </r>
    <r>
      <rPr>
        <b/>
        <sz val="12"/>
        <rFont val="Geneva"/>
        <family val="0"/>
      </rPr>
      <t xml:space="preserve"> coeficientes de competição (a e b)para a conversão dos números de cada espécie aos números da</t>
    </r>
  </si>
  <si>
    <t xml:space="preserve">    outra espécie para examinar a quantidade combinada da capacidade de suporte usada por cada espécie.</t>
  </si>
  <si>
    <r>
      <t xml:space="preserve">    </t>
    </r>
    <r>
      <rPr>
        <b/>
        <sz val="12"/>
        <rFont val="Geneva"/>
        <family val="0"/>
      </rPr>
      <t xml:space="preserve"> 'capacidade de suporte realizada'</t>
    </r>
    <r>
      <rPr>
        <sz val="12"/>
        <rFont val="Geneva"/>
        <family val="0"/>
      </rPr>
      <t xml:space="preserve"> de cada espécie (onde dN/dt = 0) é uma mistura de valores de</t>
    </r>
    <r>
      <rPr>
        <b/>
        <sz val="12"/>
        <rFont val="Geneva"/>
        <family val="0"/>
      </rPr>
      <t xml:space="preserve"> N1 e N2</t>
    </r>
    <r>
      <rPr>
        <sz val="12"/>
        <rFont val="Geneva"/>
        <family val="0"/>
      </rPr>
      <t>.</t>
    </r>
  </si>
  <si>
    <r>
      <t xml:space="preserve">     em </t>
    </r>
    <r>
      <rPr>
        <b/>
        <sz val="12"/>
        <rFont val="Geneva"/>
        <family val="0"/>
      </rPr>
      <t>regiões</t>
    </r>
    <r>
      <rPr>
        <sz val="12"/>
        <rFont val="Geneva"/>
        <family val="0"/>
      </rPr>
      <t xml:space="preserve"> onde podemos examinar a mudança populacional conjunta em números da cada espécie.</t>
    </r>
  </si>
  <si>
    <r>
      <t xml:space="preserve">4.  Incluindo os números da ambas as espécies na  </t>
    </r>
    <r>
      <rPr>
        <b/>
        <sz val="12"/>
        <rFont val="Geneva"/>
        <family val="0"/>
      </rPr>
      <t>equação logística</t>
    </r>
    <r>
      <rPr>
        <sz val="12"/>
        <rFont val="Geneva"/>
        <family val="0"/>
      </rPr>
      <t xml:space="preserve"> da outra fica visivél que a </t>
    </r>
  </si>
  <si>
    <t xml:space="preserve">5.  Para cada espécie, todas as combinações possíveis da estabalidade de  N1 e N2 </t>
  </si>
  <si>
    <r>
      <t xml:space="preserve">     de N2 contra N1 produz a </t>
    </r>
    <r>
      <rPr>
        <b/>
        <sz val="12"/>
        <rFont val="Geneva"/>
        <family val="0"/>
      </rPr>
      <t>ISOCLINAL</t>
    </r>
    <r>
      <rPr>
        <sz val="12"/>
        <rFont val="Geneva"/>
        <family val="0"/>
      </rPr>
      <t xml:space="preserve"> da espécie.  Em qualquer ponto dessa linha, a espéie  </t>
    </r>
  </si>
  <si>
    <t xml:space="preserve">     focal é estável: não cresça ou diminua.</t>
  </si>
  <si>
    <t xml:space="preserve">     espécies podem coexistir e onde existe a exclusão competitiva de uma espécie pela outra.  Se as</t>
  </si>
  <si>
    <t xml:space="preserve">6.  A superposição da isoclinal de cada espécie no mesmo gráfico permite examinar quando as duas </t>
  </si>
  <si>
    <t xml:space="preserve">Quando N = K, a parte em parenteses vira (1 - 1 = 0): a taxa de crescimento é zero </t>
  </si>
  <si>
    <t xml:space="preserve">      (dN/dt ≈ rN * 1 ≈ rN).  ( ≈ significa aproximadamente)</t>
  </si>
  <si>
    <t>Da mesma forma, quando N aproxima zero, a parte em parenteses aproxima 1;a taxa de crescimento máxima</t>
  </si>
  <si>
    <t>2.  AS ESPÉCIES COMPETEM</t>
  </si>
  <si>
    <t>Uma vez que o quadro é cheio, os recursos são consumidos e a capacidade de suporte é saturada.</t>
  </si>
  <si>
    <r>
      <t xml:space="preserve">Assim </t>
    </r>
    <r>
      <rPr>
        <b/>
        <sz val="14"/>
        <rFont val="Geneva"/>
        <family val="0"/>
      </rPr>
      <t>N</t>
    </r>
    <r>
      <rPr>
        <b/>
        <vertAlign val="subscript"/>
        <sz val="14"/>
        <rFont val="Geneva"/>
        <family val="0"/>
      </rPr>
      <t>1</t>
    </r>
    <r>
      <rPr>
        <b/>
        <sz val="14"/>
        <rFont val="Geneva"/>
        <family val="0"/>
      </rPr>
      <t xml:space="preserve"> = N</t>
    </r>
    <r>
      <rPr>
        <b/>
        <vertAlign val="subscript"/>
        <sz val="14"/>
        <rFont val="Geneva"/>
        <family val="0"/>
      </rPr>
      <t>2</t>
    </r>
    <r>
      <rPr>
        <b/>
        <sz val="14"/>
        <rFont val="Geneva"/>
        <family val="0"/>
      </rPr>
      <t xml:space="preserve"> * </t>
    </r>
    <r>
      <rPr>
        <b/>
        <sz val="18"/>
        <rFont val="Symbol"/>
        <family val="0"/>
      </rPr>
      <t>a</t>
    </r>
    <r>
      <rPr>
        <b/>
        <sz val="14"/>
        <rFont val="Geneva"/>
        <family val="0"/>
      </rPr>
      <t xml:space="preserve"> = 4N</t>
    </r>
    <r>
      <rPr>
        <b/>
        <vertAlign val="subscript"/>
        <sz val="14"/>
        <rFont val="Geneva"/>
        <family val="0"/>
      </rPr>
      <t>2</t>
    </r>
    <r>
      <rPr>
        <b/>
        <sz val="14"/>
        <rFont val="Geneva"/>
        <family val="0"/>
      </rPr>
      <t xml:space="preserve"> </t>
    </r>
  </si>
  <si>
    <r>
      <t>Se K</t>
    </r>
    <r>
      <rPr>
        <vertAlign val="subscript"/>
        <sz val="12"/>
        <rFont val="Geneva"/>
        <family val="0"/>
      </rPr>
      <t>1</t>
    </r>
    <r>
      <rPr>
        <sz val="12"/>
        <rFont val="Geneva"/>
        <family val="0"/>
      </rPr>
      <t xml:space="preserve"> = 100 indivíduos da </t>
    </r>
    <r>
      <rPr>
        <b/>
        <sz val="12"/>
        <color indexed="12"/>
        <rFont val="Geneva"/>
        <family val="0"/>
      </rPr>
      <t>Espécie 1</t>
    </r>
    <r>
      <rPr>
        <sz val="12"/>
        <rFont val="Geneva"/>
        <family val="0"/>
      </rPr>
      <t xml:space="preserve">, então 25 indivíduos da </t>
    </r>
    <r>
      <rPr>
        <b/>
        <sz val="12"/>
        <color indexed="10"/>
        <rFont val="Geneva"/>
        <family val="0"/>
      </rPr>
      <t>Espécie 2</t>
    </r>
    <r>
      <rPr>
        <sz val="12"/>
        <rFont val="Geneva"/>
        <family val="0"/>
      </rPr>
      <t xml:space="preserve"> podem estar presentes</t>
    </r>
  </si>
  <si>
    <r>
      <t xml:space="preserve">O mesmo acontece a  </t>
    </r>
    <r>
      <rPr>
        <b/>
        <sz val="12"/>
        <color indexed="10"/>
        <rFont val="Geneva"/>
        <family val="0"/>
      </rPr>
      <t>capacidade de suporte da Espécie 2</t>
    </r>
    <r>
      <rPr>
        <sz val="12"/>
        <rFont val="Geneva"/>
        <family val="0"/>
      </rPr>
      <t>.</t>
    </r>
  </si>
  <si>
    <r>
      <t xml:space="preserve">(divide ambos os lados por </t>
    </r>
    <r>
      <rPr>
        <sz val="12"/>
        <color indexed="8"/>
        <rFont val="Symbol"/>
        <family val="0"/>
      </rPr>
      <t>a</t>
    </r>
    <r>
      <rPr>
        <sz val="12"/>
        <color indexed="8"/>
        <rFont val="Geneva"/>
        <family val="0"/>
      </rPr>
      <t>)</t>
    </r>
  </si>
  <si>
    <t>Quando isso é igual a zero, a população é estável (dN/dt = 0)</t>
  </si>
  <si>
    <r>
      <t>(agora multiplique ambos os lados por K</t>
    </r>
    <r>
      <rPr>
        <vertAlign val="subscript"/>
        <sz val="12"/>
        <color indexed="8"/>
        <rFont val="Geneva"/>
        <family val="0"/>
      </rPr>
      <t>1</t>
    </r>
    <r>
      <rPr>
        <sz val="12"/>
        <color indexed="8"/>
        <rFont val="Geneva"/>
        <family val="0"/>
      </rPr>
      <t>)</t>
    </r>
  </si>
  <si>
    <t>Agora enfocamos na parte dentro de parenteses – os freios</t>
  </si>
  <si>
    <r>
      <t>(agora resta N</t>
    </r>
    <r>
      <rPr>
        <vertAlign val="subscript"/>
        <sz val="12"/>
        <color indexed="8"/>
        <rFont val="Geneva"/>
        <family val="0"/>
      </rPr>
      <t>1</t>
    </r>
    <r>
      <rPr>
        <sz val="12"/>
        <color indexed="8"/>
        <rFont val="Geneva"/>
        <family val="0"/>
      </rPr>
      <t xml:space="preserve"> de ambos os lados)</t>
    </r>
  </si>
  <si>
    <r>
      <t xml:space="preserve">(a forma generica da equação, </t>
    </r>
    <r>
      <rPr>
        <sz val="14"/>
        <color indexed="8"/>
        <rFont val="Palatino"/>
        <family val="0"/>
      </rPr>
      <t>Y =  I  + bX</t>
    </r>
    <r>
      <rPr>
        <sz val="12"/>
        <color indexed="8"/>
        <rFont val="Palatino"/>
        <family val="0"/>
      </rPr>
      <t>,</t>
    </r>
    <r>
      <rPr>
        <sz val="12"/>
        <color indexed="8"/>
        <rFont val="Geneva"/>
        <family val="0"/>
      </rPr>
      <t xml:space="preserve">  onde </t>
    </r>
    <r>
      <rPr>
        <sz val="14"/>
        <color indexed="8"/>
        <rFont val="Palatino"/>
        <family val="0"/>
      </rPr>
      <t>b</t>
    </r>
    <r>
      <rPr>
        <sz val="12"/>
        <color indexed="8"/>
        <rFont val="Geneva"/>
        <family val="0"/>
      </rPr>
      <t xml:space="preserve"> é a tangente e </t>
    </r>
    <r>
      <rPr>
        <sz val="14"/>
        <color indexed="8"/>
        <rFont val="Palatino"/>
        <family val="0"/>
      </rPr>
      <t>I</t>
    </r>
    <r>
      <rPr>
        <sz val="12"/>
        <color indexed="8"/>
        <rFont val="Geneva"/>
        <family val="0"/>
      </rPr>
      <t xml:space="preserve"> é o intercepto)</t>
    </r>
  </si>
  <si>
    <r>
      <t xml:space="preserve">Podemos fazer um rearranjo para obter uma equação com  variável </t>
    </r>
    <r>
      <rPr>
        <b/>
        <sz val="14"/>
        <color indexed="8"/>
        <rFont val="Geneva"/>
        <family val="0"/>
      </rPr>
      <t>Y é</t>
    </r>
    <r>
      <rPr>
        <sz val="12"/>
        <color indexed="8"/>
        <rFont val="Geneva"/>
        <family val="0"/>
      </rPr>
      <t xml:space="preserve"> </t>
    </r>
    <r>
      <rPr>
        <b/>
        <sz val="14"/>
        <color indexed="10"/>
        <rFont val="Geneva"/>
        <family val="0"/>
      </rPr>
      <t>N</t>
    </r>
    <r>
      <rPr>
        <b/>
        <vertAlign val="subscript"/>
        <sz val="14"/>
        <color indexed="10"/>
        <rFont val="Geneva"/>
        <family val="0"/>
      </rPr>
      <t>2</t>
    </r>
    <r>
      <rPr>
        <sz val="12"/>
        <color indexed="8"/>
        <rFont val="Geneva"/>
        <family val="0"/>
      </rPr>
      <t xml:space="preserve"> e o variável </t>
    </r>
    <r>
      <rPr>
        <b/>
        <sz val="14"/>
        <color indexed="8"/>
        <rFont val="Geneva"/>
        <family val="0"/>
      </rPr>
      <t>X</t>
    </r>
    <r>
      <rPr>
        <sz val="12"/>
        <color indexed="8"/>
        <rFont val="Geneva"/>
        <family val="0"/>
      </rPr>
      <t xml:space="preserve"> é </t>
    </r>
    <r>
      <rPr>
        <b/>
        <sz val="14"/>
        <color indexed="12"/>
        <rFont val="Geneva"/>
        <family val="0"/>
      </rPr>
      <t>N</t>
    </r>
    <r>
      <rPr>
        <b/>
        <vertAlign val="subscript"/>
        <sz val="14"/>
        <color indexed="12"/>
        <rFont val="Geneva"/>
        <family val="0"/>
      </rPr>
      <t>1</t>
    </r>
    <r>
      <rPr>
        <sz val="12"/>
        <color indexed="8"/>
        <rFont val="Geneva"/>
        <family val="0"/>
      </rPr>
      <t>:</t>
    </r>
  </si>
  <si>
    <r>
      <t>Se N</t>
    </r>
    <r>
      <rPr>
        <vertAlign val="subscript"/>
        <sz val="12"/>
        <color indexed="8"/>
        <rFont val="Geneva"/>
        <family val="0"/>
      </rPr>
      <t>2</t>
    </r>
    <r>
      <rPr>
        <sz val="12"/>
        <color indexed="8"/>
        <rFont val="Geneva"/>
        <family val="0"/>
      </rPr>
      <t xml:space="preserve"> = 0 a linha cruza o eixo X, quando N</t>
    </r>
    <r>
      <rPr>
        <vertAlign val="subscript"/>
        <sz val="12"/>
        <color indexed="8"/>
        <rFont val="Geneva"/>
        <family val="0"/>
      </rPr>
      <t>1</t>
    </r>
    <r>
      <rPr>
        <sz val="12"/>
        <color indexed="8"/>
        <rFont val="Geneva"/>
        <family val="0"/>
      </rPr>
      <t xml:space="preserve"> = K</t>
    </r>
    <r>
      <rPr>
        <vertAlign val="subscript"/>
        <sz val="12"/>
        <color indexed="8"/>
        <rFont val="Geneva"/>
        <family val="0"/>
      </rPr>
      <t>1</t>
    </r>
    <r>
      <rPr>
        <sz val="12"/>
        <color indexed="8"/>
        <rFont val="Geneva"/>
        <family val="0"/>
      </rPr>
      <t xml:space="preserve"> </t>
    </r>
  </si>
  <si>
    <t xml:space="preserve"> </t>
  </si>
  <si>
    <t>O quarto resultado, o equilíbrio não estável, não é possível com os parâmetros atuais mas</t>
  </si>
  <si>
    <t xml:space="preserve">    será examinado em breve.</t>
  </si>
  <si>
    <t xml:space="preserve">Variando os tamanhos populacionais iniciais de cada espécie de modo que as populações do modelo começam em regiões </t>
  </si>
  <si>
    <t xml:space="preserve">   diferentes (acima ambas isoclinais, embaixo de ambas, ou intermédario) pode detectar que gráficas da isoclinal</t>
  </si>
  <si>
    <t xml:space="preserve">    podem ser usados para prever o resultado da competição nos modelos.</t>
  </si>
  <si>
    <t>Em cada região do espaço do estado (o gráfico com as isoclinais) você pode constatar que os vetores</t>
  </si>
  <si>
    <t xml:space="preserve">  (as flechas) nós informa a direção conjunta das duas populações.</t>
  </si>
  <si>
    <r>
      <t>K</t>
    </r>
    <r>
      <rPr>
        <b/>
        <vertAlign val="subscript"/>
        <sz val="14"/>
        <rFont val="Geneva"/>
        <family val="0"/>
      </rPr>
      <t>1</t>
    </r>
    <r>
      <rPr>
        <b/>
        <sz val="14"/>
        <rFont val="Geneva"/>
        <family val="0"/>
      </rPr>
      <t>/</t>
    </r>
    <r>
      <rPr>
        <b/>
        <sz val="14"/>
        <rFont val="Symbol"/>
        <family val="0"/>
      </rPr>
      <t>a</t>
    </r>
    <r>
      <rPr>
        <b/>
        <sz val="14"/>
        <rFont val="Geneva"/>
        <family val="0"/>
      </rPr>
      <t xml:space="preserve"> &gt; K</t>
    </r>
    <r>
      <rPr>
        <b/>
        <vertAlign val="subscript"/>
        <sz val="14"/>
        <rFont val="Geneva"/>
        <family val="0"/>
      </rPr>
      <t xml:space="preserve">2  </t>
    </r>
    <r>
      <rPr>
        <sz val="12"/>
        <rFont val="Geneva"/>
        <family val="0"/>
      </rPr>
      <t xml:space="preserve">(o intercepto do eixo Y para a </t>
    </r>
    <r>
      <rPr>
        <b/>
        <sz val="12"/>
        <color indexed="12"/>
        <rFont val="Geneva"/>
        <family val="0"/>
      </rPr>
      <t>isoclinal 1</t>
    </r>
    <r>
      <rPr>
        <sz val="12"/>
        <rFont val="Geneva"/>
        <family val="0"/>
      </rPr>
      <t xml:space="preserve"> é maior do que para a </t>
    </r>
    <r>
      <rPr>
        <b/>
        <sz val="12"/>
        <color indexed="10"/>
        <rFont val="Geneva"/>
        <family val="0"/>
      </rPr>
      <t>isoclinal 2</t>
    </r>
    <r>
      <rPr>
        <sz val="12"/>
        <rFont val="Geneva"/>
        <family val="0"/>
      </rPr>
      <t xml:space="preserve"> -- verifique o gráfico)</t>
    </r>
  </si>
  <si>
    <r>
      <t>K</t>
    </r>
    <r>
      <rPr>
        <b/>
        <vertAlign val="subscript"/>
        <sz val="14"/>
        <rFont val="Geneva"/>
        <family val="0"/>
      </rPr>
      <t>2</t>
    </r>
    <r>
      <rPr>
        <b/>
        <sz val="14"/>
        <rFont val="Geneva"/>
        <family val="0"/>
      </rPr>
      <t>/</t>
    </r>
    <r>
      <rPr>
        <b/>
        <sz val="14"/>
        <rFont val="Symbol"/>
        <family val="0"/>
      </rPr>
      <t>b</t>
    </r>
    <r>
      <rPr>
        <b/>
        <sz val="14"/>
        <rFont val="Geneva"/>
        <family val="0"/>
      </rPr>
      <t xml:space="preserve"> &gt; K</t>
    </r>
    <r>
      <rPr>
        <b/>
        <vertAlign val="subscript"/>
        <sz val="14"/>
        <rFont val="Geneva"/>
        <family val="0"/>
      </rPr>
      <t xml:space="preserve">1 </t>
    </r>
    <r>
      <rPr>
        <sz val="12"/>
        <rFont val="Geneva"/>
        <family val="0"/>
      </rPr>
      <t xml:space="preserve"> (</t>
    </r>
    <r>
      <rPr>
        <b/>
        <sz val="12"/>
        <color indexed="10"/>
        <rFont val="Geneva"/>
        <family val="0"/>
      </rPr>
      <t>isoclinal 2</t>
    </r>
    <r>
      <rPr>
        <sz val="12"/>
        <rFont val="Geneva"/>
        <family val="0"/>
      </rPr>
      <t xml:space="preserve"> cruza o eixo X mais distante do que a </t>
    </r>
    <r>
      <rPr>
        <b/>
        <sz val="12"/>
        <color indexed="12"/>
        <rFont val="Geneva"/>
        <family val="0"/>
      </rPr>
      <t>isoclinal 1</t>
    </r>
    <r>
      <rPr>
        <sz val="12"/>
        <rFont val="Geneva"/>
        <family val="0"/>
      </rPr>
      <t xml:space="preserve"> (observe o eixo X no gráfico)</t>
    </r>
  </si>
  <si>
    <t xml:space="preserve">    (Não estável porque qualquer desvio do equilíbrio força a espécie longe do equilíbrio.</t>
  </si>
  <si>
    <t>A) Isoclinal da Espécie 1 sempre acima da isoclinal da Espécie 2 (Espécie 1 vence; Espécie 2 é extinta)</t>
  </si>
  <si>
    <t>B) Isoclinal da Espécie 2 sempre acima da isoclinal da Espécie 1 (Espécie 2 vence; Espécie 1 é extinta)</t>
  </si>
  <si>
    <r>
      <t xml:space="preserve">     onde ambas as linhas cruzam</t>
    </r>
    <r>
      <rPr>
        <sz val="12"/>
        <rFont val="Geneva"/>
        <family val="0"/>
      </rPr>
      <t>.</t>
    </r>
  </si>
  <si>
    <t>Existem quatro padrões possíveis de isoclinais, cada um com um resultado diferente de se uma</t>
  </si>
  <si>
    <t>A figura anterior demonstra um das quatro combinações depadrões das isoclinais.</t>
  </si>
  <si>
    <r>
      <t xml:space="preserve">Observe que no equilíbrio conunto, ambas as populações são estáveis: </t>
    </r>
    <r>
      <rPr>
        <b/>
        <sz val="14"/>
        <rFont val="Geneva"/>
        <family val="0"/>
      </rPr>
      <t>dN</t>
    </r>
    <r>
      <rPr>
        <b/>
        <vertAlign val="subscript"/>
        <sz val="14"/>
        <rFont val="Geneva"/>
        <family val="0"/>
      </rPr>
      <t>1</t>
    </r>
    <r>
      <rPr>
        <b/>
        <sz val="14"/>
        <rFont val="Geneva"/>
        <family val="0"/>
      </rPr>
      <t>/dt = 0 = dN</t>
    </r>
    <r>
      <rPr>
        <b/>
        <vertAlign val="subscript"/>
        <sz val="14"/>
        <rFont val="Geneva"/>
        <family val="0"/>
      </rPr>
      <t>2</t>
    </r>
    <r>
      <rPr>
        <b/>
        <sz val="14"/>
        <rFont val="Geneva"/>
        <family val="0"/>
      </rPr>
      <t>/dt</t>
    </r>
  </si>
  <si>
    <t xml:space="preserve">Independente dos tamanhos populacionais iniciais de ambas as espécies, ambas as espécies </t>
  </si>
  <si>
    <t xml:space="preserve">    eventualmente convergam ao equilíbrio conjunto.</t>
  </si>
  <si>
    <t>Por isso, nesse exemplo o resultado e a coexistência estável.</t>
  </si>
  <si>
    <r>
      <t xml:space="preserve">Neste exemplo, todas as flechas de movimentação conjunta (flechas gordas) sinalizam o equilbrio conjunto </t>
    </r>
  </si>
  <si>
    <r>
      <t xml:space="preserve">Se ambas as espécies estão </t>
    </r>
    <r>
      <rPr>
        <b/>
        <sz val="12"/>
        <rFont val="Geneva"/>
        <family val="0"/>
      </rPr>
      <t>acima</t>
    </r>
    <r>
      <rPr>
        <sz val="12"/>
        <rFont val="Geneva"/>
        <family val="0"/>
      </rPr>
      <t xml:space="preserve"> de suas isoclinais, a mudança é:</t>
    </r>
  </si>
  <si>
    <t xml:space="preserve">   de ambas as espécies. Em qualquer espaço dentro de cada região, a direção da mudança populacional conjunta é a mesma.</t>
  </si>
  <si>
    <r>
      <t xml:space="preserve">Assim, no gráfico da sobreposição, existem quatro </t>
    </r>
    <r>
      <rPr>
        <b/>
        <sz val="12"/>
        <rFont val="Geneva"/>
        <family val="0"/>
      </rPr>
      <t>regiões</t>
    </r>
    <r>
      <rPr>
        <sz val="12"/>
        <rFont val="Geneva"/>
        <family val="0"/>
      </rPr>
      <t xml:space="preserve"> que diferem na movimentação conjunta </t>
    </r>
  </si>
  <si>
    <t>Por isso, a flecha acima demonstra a mudança populacional conjunta quando ambas as espécies estão embaixo suas isoclinais e estão aumentando.</t>
  </si>
  <si>
    <t>6.  SOBREPOSIÇÃO DAS DUAS ISOCLINAIS</t>
  </si>
  <si>
    <r>
      <t xml:space="preserve">Agora para a </t>
    </r>
    <r>
      <rPr>
        <b/>
        <sz val="14"/>
        <color indexed="10"/>
        <rFont val="Geneva"/>
        <family val="0"/>
      </rPr>
      <t>Espécie 2</t>
    </r>
    <r>
      <rPr>
        <b/>
        <sz val="12"/>
        <color indexed="8"/>
        <rFont val="Geneva"/>
        <family val="0"/>
      </rPr>
      <t>:</t>
    </r>
  </si>
  <si>
    <t>No gráfico, a isoclinal da espécie 2 tem a aparencia de:</t>
  </si>
  <si>
    <t>De novo, fazemos um rearranjo</t>
  </si>
  <si>
    <r>
      <t>K</t>
    </r>
    <r>
      <rPr>
        <vertAlign val="subscript"/>
        <sz val="12"/>
        <color indexed="8"/>
        <rFont val="Geneva"/>
        <family val="0"/>
      </rPr>
      <t>1</t>
    </r>
    <r>
      <rPr>
        <sz val="12"/>
        <color indexed="8"/>
        <rFont val="Geneva"/>
        <family val="0"/>
      </rPr>
      <t>/</t>
    </r>
    <r>
      <rPr>
        <sz val="12"/>
        <color indexed="8"/>
        <rFont val="Symbol"/>
        <family val="0"/>
      </rPr>
      <t>a</t>
    </r>
    <r>
      <rPr>
        <sz val="12"/>
        <color indexed="8"/>
        <rFont val="Geneva"/>
        <family val="0"/>
      </rPr>
      <t xml:space="preserve"> indivíduos da</t>
    </r>
    <r>
      <rPr>
        <b/>
        <sz val="12"/>
        <color indexed="10"/>
        <rFont val="Geneva"/>
        <family val="0"/>
      </rPr>
      <t xml:space="preserve"> Espécie 2</t>
    </r>
    <r>
      <rPr>
        <sz val="12"/>
        <color indexed="8"/>
        <rFont val="Geneva"/>
        <family val="0"/>
      </rPr>
      <t xml:space="preserve"> são equivalentes a N</t>
    </r>
    <r>
      <rPr>
        <vertAlign val="subscript"/>
        <sz val="12"/>
        <color indexed="8"/>
        <rFont val="Geneva"/>
        <family val="0"/>
      </rPr>
      <t>1 da</t>
    </r>
    <r>
      <rPr>
        <sz val="12"/>
        <color indexed="8"/>
        <rFont val="Geneva"/>
        <family val="0"/>
      </rPr>
      <t xml:space="preserve"> </t>
    </r>
    <r>
      <rPr>
        <b/>
        <sz val="12"/>
        <color indexed="12"/>
        <rFont val="Geneva"/>
        <family val="0"/>
      </rPr>
      <t>Espécie 1</t>
    </r>
  </si>
  <si>
    <r>
      <t>Tem sentido: K</t>
    </r>
    <r>
      <rPr>
        <vertAlign val="subscript"/>
        <sz val="12"/>
        <color indexed="8"/>
        <rFont val="Geneva"/>
        <family val="0"/>
      </rPr>
      <t>1</t>
    </r>
    <r>
      <rPr>
        <sz val="12"/>
        <color indexed="8"/>
        <rFont val="Geneva"/>
        <family val="0"/>
      </rPr>
      <t xml:space="preserve"> é a capacidade de suporte da </t>
    </r>
    <r>
      <rPr>
        <b/>
        <sz val="12"/>
        <color indexed="12"/>
        <rFont val="Geneva"/>
        <family val="0"/>
      </rPr>
      <t>Espécie 1</t>
    </r>
    <r>
      <rPr>
        <sz val="12"/>
        <color indexed="8"/>
        <rFont val="Geneva"/>
        <family val="0"/>
      </rPr>
      <t xml:space="preserve"> quando a </t>
    </r>
    <r>
      <rPr>
        <b/>
        <sz val="12"/>
        <color indexed="10"/>
        <rFont val="Geneva"/>
        <family val="0"/>
      </rPr>
      <t>Espécie 2</t>
    </r>
    <r>
      <rPr>
        <sz val="12"/>
        <color indexed="8"/>
        <rFont val="Geneva"/>
        <family val="0"/>
      </rPr>
      <t xml:space="preserve"> está ausente </t>
    </r>
  </si>
  <si>
    <r>
      <t xml:space="preserve">   quando a </t>
    </r>
    <r>
      <rPr>
        <b/>
        <sz val="12"/>
        <color indexed="10"/>
        <rFont val="Geneva"/>
        <family val="0"/>
      </rPr>
      <t>Espécie 2</t>
    </r>
    <r>
      <rPr>
        <sz val="12"/>
        <color indexed="8"/>
        <rFont val="Geneva"/>
        <family val="0"/>
      </rPr>
      <t xml:space="preserve"> está ausente.</t>
    </r>
  </si>
  <si>
    <r>
      <t xml:space="preserve">Podemos examinar a equação isoclinal num gráfico do número da </t>
    </r>
    <r>
      <rPr>
        <b/>
        <sz val="12"/>
        <color indexed="12"/>
        <rFont val="Geneva"/>
        <family val="0"/>
      </rPr>
      <t>Espécie 1</t>
    </r>
    <r>
      <rPr>
        <sz val="12"/>
        <rFont val="Geneva"/>
        <family val="0"/>
      </rPr>
      <t xml:space="preserve"> com o número da </t>
    </r>
    <r>
      <rPr>
        <b/>
        <sz val="12"/>
        <color indexed="10"/>
        <rFont val="Geneva"/>
        <family val="0"/>
      </rPr>
      <t>Espécie 2</t>
    </r>
    <r>
      <rPr>
        <sz val="12"/>
        <rFont val="Geneva"/>
        <family val="0"/>
      </rPr>
      <t>:</t>
    </r>
  </si>
  <si>
    <r>
      <t xml:space="preserve">Na equação o intercepto é </t>
    </r>
    <r>
      <rPr>
        <sz val="14"/>
        <color indexed="8"/>
        <rFont val="Geneva"/>
        <family val="0"/>
      </rPr>
      <t xml:space="preserve"> </t>
    </r>
    <r>
      <rPr>
        <b/>
        <sz val="14"/>
        <color indexed="8"/>
        <rFont val="Geneva"/>
        <family val="0"/>
      </rPr>
      <t>K</t>
    </r>
    <r>
      <rPr>
        <b/>
        <vertAlign val="subscript"/>
        <sz val="14"/>
        <color indexed="8"/>
        <rFont val="Geneva"/>
        <family val="0"/>
      </rPr>
      <t>1</t>
    </r>
    <r>
      <rPr>
        <b/>
        <sz val="14"/>
        <color indexed="8"/>
        <rFont val="Geneva"/>
        <family val="0"/>
      </rPr>
      <t>/</t>
    </r>
    <r>
      <rPr>
        <b/>
        <sz val="18"/>
        <color indexed="8"/>
        <rFont val="Symbol"/>
        <family val="0"/>
      </rPr>
      <t>a</t>
    </r>
  </si>
  <si>
    <r>
      <t xml:space="preserve">Isso representa o número de indivíduos da </t>
    </r>
    <r>
      <rPr>
        <b/>
        <sz val="12"/>
        <color indexed="10"/>
        <rFont val="Geneva"/>
        <family val="0"/>
      </rPr>
      <t>Espécie 2</t>
    </r>
    <r>
      <rPr>
        <sz val="12"/>
        <color indexed="8"/>
        <rFont val="Geneva"/>
        <family val="0"/>
      </rPr>
      <t xml:space="preserve"> que pode ocupar a capacidade de suporte da Espécie 1 na ausenca da </t>
    </r>
    <r>
      <rPr>
        <b/>
        <sz val="12"/>
        <color indexed="12"/>
        <rFont val="Geneva"/>
        <family val="0"/>
      </rPr>
      <t>Espécie 1</t>
    </r>
    <r>
      <rPr>
        <sz val="12"/>
        <color indexed="8"/>
        <rFont val="Geneva"/>
        <family val="0"/>
      </rPr>
      <t>.</t>
    </r>
  </si>
  <si>
    <r>
      <t xml:space="preserve">Isso é uma equação da isoclinal da </t>
    </r>
    <r>
      <rPr>
        <b/>
        <sz val="12"/>
        <color indexed="12"/>
        <rFont val="Geneva"/>
        <family val="0"/>
      </rPr>
      <t>Espécie 1</t>
    </r>
    <r>
      <rPr>
        <sz val="12"/>
        <color indexed="8"/>
        <rFont val="Geneva"/>
        <family val="0"/>
      </rPr>
      <t>.</t>
    </r>
  </si>
  <si>
    <r>
      <t xml:space="preserve">No outro extremo, podemos verificar quantos indivídos da </t>
    </r>
    <r>
      <rPr>
        <b/>
        <sz val="12"/>
        <color indexed="12"/>
        <rFont val="Geneva"/>
        <family val="0"/>
      </rPr>
      <t>Espécie 1</t>
    </r>
    <r>
      <rPr>
        <sz val="12"/>
        <color indexed="8"/>
        <rFont val="Geneva"/>
        <family val="0"/>
      </rPr>
      <t xml:space="preserve"> ocorrem  </t>
    </r>
  </si>
  <si>
    <t>Por isso, em equilíbrio a parte dentre das parenteses é igual a 0</t>
  </si>
  <si>
    <t>De novo enfocamos na parte dentro das parenteses da equação anterior para a espécie 2.</t>
  </si>
  <si>
    <r>
      <t xml:space="preserve">Consequentemente, a </t>
    </r>
    <r>
      <rPr>
        <b/>
        <sz val="12"/>
        <color indexed="12"/>
        <rFont val="Geneva"/>
        <family val="0"/>
      </rPr>
      <t>Espécie1</t>
    </r>
    <r>
      <rPr>
        <sz val="12"/>
        <rFont val="Geneva"/>
        <family val="0"/>
      </rPr>
      <t xml:space="preserve"> diminua de tamanho e a população se movimenta a esquerda.</t>
    </r>
  </si>
  <si>
    <r>
      <t xml:space="preserve">    equivalentes da </t>
    </r>
    <r>
      <rPr>
        <b/>
        <sz val="12"/>
        <color indexed="12"/>
        <rFont val="Geneva"/>
        <family val="0"/>
      </rPr>
      <t>Espécie 1</t>
    </r>
    <r>
      <rPr>
        <sz val="12"/>
        <rFont val="Geneva"/>
        <family val="0"/>
      </rPr>
      <t xml:space="preserve">  baseados em </t>
    </r>
    <r>
      <rPr>
        <sz val="14"/>
        <rFont val="Symbol"/>
        <family val="0"/>
      </rPr>
      <t>a</t>
    </r>
    <r>
      <rPr>
        <sz val="12"/>
        <rFont val="Geneva"/>
        <family val="0"/>
      </rPr>
      <t>)</t>
    </r>
  </si>
  <si>
    <r>
      <t xml:space="preserve">Acima da linha, os números combinados de ambas as espécies está acima da capacidade de suporte da </t>
    </r>
    <r>
      <rPr>
        <b/>
        <sz val="12"/>
        <color indexed="12"/>
        <rFont val="Geneva"/>
        <family val="0"/>
      </rPr>
      <t>Espécie 1</t>
    </r>
    <r>
      <rPr>
        <sz val="12"/>
        <rFont val="Geneva"/>
        <family val="0"/>
      </rPr>
      <t>.</t>
    </r>
  </si>
  <si>
    <r>
      <t>Observe:</t>
    </r>
    <r>
      <rPr>
        <sz val="12"/>
        <rFont val="Geneva"/>
        <family val="0"/>
      </rPr>
      <t xml:space="preserve"> somente estamos examinando as mudanças da </t>
    </r>
    <r>
      <rPr>
        <b/>
        <sz val="12"/>
        <color indexed="12"/>
        <rFont val="Geneva"/>
        <family val="0"/>
      </rPr>
      <t>Espécie 1</t>
    </r>
    <r>
      <rPr>
        <sz val="12"/>
        <rFont val="Geneva"/>
        <family val="0"/>
      </rPr>
      <t xml:space="preserve">  (mantemos a </t>
    </r>
    <r>
      <rPr>
        <b/>
        <sz val="12"/>
        <color indexed="10"/>
        <rFont val="Geneva"/>
        <family val="0"/>
      </rPr>
      <t>Espécie 2</t>
    </r>
    <r>
      <rPr>
        <sz val="12"/>
        <rFont val="Geneva"/>
        <family val="0"/>
      </rPr>
      <t xml:space="preserve"> constante)</t>
    </r>
  </si>
  <si>
    <r>
      <t xml:space="preserve">A direção do crescimento da </t>
    </r>
    <r>
      <rPr>
        <b/>
        <sz val="12"/>
        <color indexed="12"/>
        <rFont val="Geneva"/>
        <family val="0"/>
      </rPr>
      <t>Espécie 1</t>
    </r>
    <r>
      <rPr>
        <sz val="12"/>
        <rFont val="Geneva"/>
        <family val="0"/>
      </rPr>
      <t xml:space="preserve"> é indicada pelas flechas.</t>
    </r>
  </si>
  <si>
    <r>
      <t xml:space="preserve">     para a </t>
    </r>
    <r>
      <rPr>
        <b/>
        <sz val="12"/>
        <color indexed="12"/>
        <rFont val="Geneva"/>
        <family val="0"/>
      </rPr>
      <t>Espécie 1</t>
    </r>
    <r>
      <rPr>
        <sz val="12"/>
        <rFont val="Geneva"/>
        <family val="0"/>
      </rPr>
      <t xml:space="preserve">.  (número da Espécie 1 mais o número da </t>
    </r>
    <r>
      <rPr>
        <b/>
        <sz val="12"/>
        <color indexed="10"/>
        <rFont val="Geneva"/>
        <family val="0"/>
      </rPr>
      <t>Espécie 2</t>
    </r>
    <r>
      <rPr>
        <sz val="12"/>
        <rFont val="Geneva"/>
        <family val="0"/>
      </rPr>
      <t xml:space="preserve"> convertido ao número de  </t>
    </r>
  </si>
  <si>
    <r>
      <t xml:space="preserve">Ou seja,  embaixo da linha os </t>
    </r>
    <r>
      <rPr>
        <b/>
        <sz val="12"/>
        <rFont val="Geneva"/>
        <family val="0"/>
      </rPr>
      <t>números combinados</t>
    </r>
    <r>
      <rPr>
        <sz val="12"/>
        <rFont val="Geneva"/>
        <family val="0"/>
      </rPr>
      <t xml:space="preserve"> de ambas as espécies estão embaixo da capacidade de suporte</t>
    </r>
  </si>
  <si>
    <r>
      <t xml:space="preserve">Em qualquer ponto da linha, a população da </t>
    </r>
    <r>
      <rPr>
        <b/>
        <sz val="12"/>
        <color indexed="12"/>
        <rFont val="Geneva"/>
        <family val="0"/>
      </rPr>
      <t>Espécie 1</t>
    </r>
    <r>
      <rPr>
        <sz val="12"/>
        <rFont val="Geneva"/>
        <family val="0"/>
      </rPr>
      <t xml:space="preserve"> é estável (dN/dt = 0)</t>
    </r>
  </si>
  <si>
    <t>Isso implica que a população se movimento a direta. (flechas demostram direção de crescimento)</t>
  </si>
  <si>
    <r>
      <t xml:space="preserve">Em qualquer área embaixo desta linha, não toda a capacidade de suporte da </t>
    </r>
    <r>
      <rPr>
        <b/>
        <sz val="12"/>
        <color indexed="12"/>
        <rFont val="Geneva"/>
        <family val="0"/>
      </rPr>
      <t>Espécie 1 está ocupada e a</t>
    </r>
    <r>
      <rPr>
        <sz val="12"/>
        <rFont val="Geneva"/>
        <family val="0"/>
      </rPr>
      <t xml:space="preserve"> </t>
    </r>
    <r>
      <rPr>
        <b/>
        <sz val="12"/>
        <color indexed="12"/>
        <rFont val="Geneva"/>
        <family val="0"/>
      </rPr>
      <t>Espécie 1 aumento de tamanho populacional</t>
    </r>
    <r>
      <rPr>
        <sz val="12"/>
        <rFont val="Geneva"/>
        <family val="0"/>
      </rPr>
      <t>.</t>
    </r>
  </si>
  <si>
    <t>4.  SUBSTITUINDO CADA ESPÉCIE NA EQUAÇÃO LOGÍSTICA DA OUTRA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</si>
</sst>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9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Geneva"/>
      <family val="0"/>
    </font>
    <font>
      <b/>
      <sz val="14"/>
      <color indexed="8"/>
      <name val="Geneva"/>
      <family val="0"/>
    </font>
    <font>
      <b/>
      <sz val="14"/>
      <color indexed="8"/>
      <name val="Symbol"/>
      <family val="0"/>
    </font>
    <font>
      <b/>
      <vertAlign val="subscript"/>
      <sz val="14"/>
      <color indexed="8"/>
      <name val="Geneva"/>
      <family val="0"/>
    </font>
    <font>
      <sz val="12"/>
      <name val="Geneva"/>
      <family val="0"/>
    </font>
    <font>
      <b/>
      <sz val="14"/>
      <name val="Geneva"/>
      <family val="0"/>
    </font>
    <font>
      <sz val="12"/>
      <name val="Symbol"/>
      <family val="0"/>
    </font>
    <font>
      <vertAlign val="subscript"/>
      <sz val="12"/>
      <name val="Geneva"/>
      <family val="0"/>
    </font>
    <font>
      <b/>
      <sz val="12"/>
      <name val="Symbol"/>
      <family val="0"/>
    </font>
    <font>
      <b/>
      <vertAlign val="subscript"/>
      <sz val="12"/>
      <name val="Geneva"/>
      <family val="0"/>
    </font>
    <font>
      <b/>
      <sz val="14"/>
      <color indexed="10"/>
      <name val="Geneva"/>
      <family val="0"/>
    </font>
    <font>
      <b/>
      <vertAlign val="subscript"/>
      <sz val="14"/>
      <color indexed="10"/>
      <name val="Geneva"/>
      <family val="0"/>
    </font>
    <font>
      <b/>
      <sz val="14"/>
      <color indexed="39"/>
      <name val="Geneva"/>
      <family val="0"/>
    </font>
    <font>
      <b/>
      <vertAlign val="subscript"/>
      <sz val="14"/>
      <color indexed="39"/>
      <name val="Geneva"/>
      <family val="0"/>
    </font>
    <font>
      <sz val="12"/>
      <color indexed="8"/>
      <name val="Geneva"/>
      <family val="0"/>
    </font>
    <font>
      <b/>
      <sz val="14"/>
      <name val="Symbol"/>
      <family val="0"/>
    </font>
    <font>
      <b/>
      <sz val="12"/>
      <color indexed="8"/>
      <name val="Geneva"/>
      <family val="0"/>
    </font>
    <font>
      <b/>
      <sz val="18"/>
      <color indexed="39"/>
      <name val="Geneva"/>
      <family val="0"/>
    </font>
    <font>
      <b/>
      <vertAlign val="subscript"/>
      <sz val="18"/>
      <color indexed="39"/>
      <name val="Geneva"/>
      <family val="0"/>
    </font>
    <font>
      <b/>
      <sz val="18"/>
      <color indexed="10"/>
      <name val="Geneva"/>
      <family val="0"/>
    </font>
    <font>
      <b/>
      <vertAlign val="subscript"/>
      <sz val="18"/>
      <color indexed="10"/>
      <name val="Geneva"/>
      <family val="0"/>
    </font>
    <font>
      <b/>
      <sz val="18"/>
      <color indexed="39"/>
      <name val="Symbol"/>
      <family val="0"/>
    </font>
    <font>
      <b/>
      <sz val="18"/>
      <color indexed="10"/>
      <name val="Symbol"/>
      <family val="0"/>
    </font>
    <font>
      <sz val="14"/>
      <color indexed="8"/>
      <name val="Geneva"/>
      <family val="0"/>
    </font>
    <font>
      <sz val="12"/>
      <color indexed="8"/>
      <name val="Palatino"/>
      <family val="0"/>
    </font>
    <font>
      <sz val="14"/>
      <color indexed="8"/>
      <name val="Palatino"/>
      <family val="0"/>
    </font>
    <font>
      <b/>
      <sz val="18"/>
      <color indexed="8"/>
      <name val="Geneva"/>
      <family val="0"/>
    </font>
    <font>
      <b/>
      <vertAlign val="subscript"/>
      <sz val="18"/>
      <color indexed="8"/>
      <name val="Geneva"/>
      <family val="0"/>
    </font>
    <font>
      <b/>
      <sz val="18"/>
      <color indexed="8"/>
      <name val="Symbol"/>
      <family val="0"/>
    </font>
    <font>
      <sz val="18"/>
      <name val="Geneva"/>
      <family val="0"/>
    </font>
    <font>
      <b/>
      <sz val="18"/>
      <name val="Geneva"/>
      <family val="0"/>
    </font>
    <font>
      <b/>
      <sz val="12"/>
      <color indexed="12"/>
      <name val="Geneva"/>
      <family val="0"/>
    </font>
    <font>
      <b/>
      <sz val="12"/>
      <color indexed="10"/>
      <name val="Geneva"/>
      <family val="0"/>
    </font>
    <font>
      <b/>
      <sz val="24"/>
      <color indexed="10"/>
      <name val="Geneva"/>
      <family val="0"/>
    </font>
    <font>
      <b/>
      <vertAlign val="subscript"/>
      <sz val="14"/>
      <name val="Geneva"/>
      <family val="0"/>
    </font>
    <font>
      <vertAlign val="subscript"/>
      <sz val="12"/>
      <color indexed="8"/>
      <name val="Geneva"/>
      <family val="0"/>
    </font>
    <font>
      <sz val="12"/>
      <color indexed="8"/>
      <name val="Symbol"/>
      <family val="0"/>
    </font>
    <font>
      <b/>
      <sz val="18"/>
      <color indexed="15"/>
      <name val="Kidprint"/>
      <family val="0"/>
    </font>
    <font>
      <b/>
      <sz val="18"/>
      <color indexed="14"/>
      <name val="Kidprint"/>
      <family val="0"/>
    </font>
    <font>
      <b/>
      <sz val="18"/>
      <name val="Symbol"/>
      <family val="0"/>
    </font>
    <font>
      <b/>
      <sz val="14"/>
      <color indexed="12"/>
      <name val="Geneva"/>
      <family val="0"/>
    </font>
    <font>
      <b/>
      <vertAlign val="subscript"/>
      <sz val="14"/>
      <color indexed="12"/>
      <name val="Geneva"/>
      <family val="0"/>
    </font>
    <font>
      <b/>
      <sz val="12"/>
      <color indexed="39"/>
      <name val="Geneva"/>
      <family val="0"/>
    </font>
    <font>
      <b/>
      <sz val="18"/>
      <color indexed="12"/>
      <name val="Geneva"/>
      <family val="0"/>
    </font>
    <font>
      <b/>
      <vertAlign val="subscript"/>
      <sz val="18"/>
      <color indexed="12"/>
      <name val="Geneva"/>
      <family val="0"/>
    </font>
    <font>
      <sz val="14"/>
      <name val="Symbol"/>
      <family val="0"/>
    </font>
    <font>
      <sz val="12"/>
      <color indexed="9"/>
      <name val="Geneva"/>
      <family val="0"/>
    </font>
    <font>
      <sz val="10"/>
      <color indexed="9"/>
      <name val="Geneva"/>
      <family val="0"/>
    </font>
    <font>
      <u val="single"/>
      <sz val="24"/>
      <color indexed="12"/>
      <name val="Geneva"/>
      <family val="0"/>
    </font>
    <font>
      <sz val="9"/>
      <color indexed="8"/>
      <name val="Geneva"/>
      <family val="0"/>
    </font>
    <font>
      <sz val="10"/>
      <color indexed="8"/>
      <name val="Geneva"/>
      <family val="0"/>
    </font>
    <font>
      <sz val="8.25"/>
      <color indexed="8"/>
      <name val="Geneva"/>
      <family val="0"/>
    </font>
    <font>
      <sz val="8.25"/>
      <color indexed="31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0" applyNumberFormat="0" applyBorder="0" applyAlignment="0" applyProtection="0"/>
    <xf numFmtId="0" fontId="77" fillId="21" borderId="1" applyNumberFormat="0" applyAlignment="0" applyProtection="0"/>
    <xf numFmtId="0" fontId="78" fillId="22" borderId="2" applyNumberFormat="0" applyAlignment="0" applyProtection="0"/>
    <xf numFmtId="0" fontId="79" fillId="0" borderId="3" applyNumberFormat="0" applyFill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80" fillId="29" borderId="1" applyNumberFormat="0" applyAlignment="0" applyProtection="0"/>
    <xf numFmtId="0" fontId="81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9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30" fillId="0" borderId="0" xfId="0" applyFont="1" applyAlignment="1">
      <alignment/>
    </xf>
    <xf numFmtId="0" fontId="5" fillId="0" borderId="0" xfId="0" applyFont="1" applyAlignment="1">
      <alignment/>
    </xf>
    <xf numFmtId="0" fontId="34" fillId="0" borderId="0" xfId="0" applyFont="1" applyAlignment="1">
      <alignment/>
    </xf>
    <xf numFmtId="0" fontId="8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44" fillId="0" borderId="0" xfId="0" applyFont="1" applyAlignment="1">
      <alignment/>
    </xf>
    <xf numFmtId="0" fontId="9" fillId="34" borderId="0" xfId="0" applyFont="1" applyFill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 horizontal="right"/>
    </xf>
    <xf numFmtId="0" fontId="5" fillId="33" borderId="16" xfId="0" applyFont="1" applyFill="1" applyBorder="1" applyAlignment="1">
      <alignment horizontal="left"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6" fillId="33" borderId="17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right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32" fillId="33" borderId="10" xfId="0" applyFont="1" applyFill="1" applyBorder="1" applyAlignment="1">
      <alignment/>
    </xf>
    <xf numFmtId="0" fontId="9" fillId="35" borderId="0" xfId="0" applyFont="1" applyFill="1" applyAlignment="1">
      <alignment/>
    </xf>
    <xf numFmtId="0" fontId="0" fillId="35" borderId="0" xfId="0" applyFill="1" applyAlignment="1">
      <alignment/>
    </xf>
    <xf numFmtId="0" fontId="8" fillId="35" borderId="0" xfId="0" applyFont="1" applyFill="1" applyAlignment="1">
      <alignment/>
    </xf>
    <xf numFmtId="0" fontId="8" fillId="35" borderId="0" xfId="0" applyFont="1" applyFill="1" applyBorder="1" applyAlignment="1">
      <alignment/>
    </xf>
    <xf numFmtId="0" fontId="9" fillId="36" borderId="10" xfId="0" applyFont="1" applyFill="1" applyBorder="1" applyAlignment="1" applyProtection="1">
      <alignment/>
      <protection locked="0"/>
    </xf>
    <xf numFmtId="0" fontId="9" fillId="36" borderId="10" xfId="0" applyFont="1" applyFill="1" applyBorder="1" applyAlignment="1" applyProtection="1">
      <alignment horizontal="left"/>
      <protection locked="0"/>
    </xf>
    <xf numFmtId="0" fontId="36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ISOCLINAIS DA ESPÉCIE 1 E DA ESPÉCIE 2</a:t>
            </a:r>
          </a:p>
        </c:rich>
      </c:tx>
      <c:layout>
        <c:manualLayout>
          <c:xMode val="factor"/>
          <c:yMode val="factor"/>
          <c:x val="-0.11275"/>
          <c:y val="0.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37475"/>
          <c:w val="0.80825"/>
          <c:h val="0.55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'Introdução a Lotka-volterra'!$N$410</c:f>
              <c:strCache>
                <c:ptCount val="1"/>
                <c:pt idx="0">
                  <c:v>SPECIES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'Introdução a Lotka-volterra'!$O$409:$R$409</c:f>
              <c:numCache/>
            </c:numRef>
          </c:xVal>
          <c:yVal>
            <c:numRef>
              <c:f>'Introdução a Lotka-volterra'!$O$410:$R$410</c:f>
              <c:numCache/>
            </c:numRef>
          </c:yVal>
          <c:smooth val="0"/>
        </c:ser>
        <c:ser>
          <c:idx val="1"/>
          <c:order val="1"/>
          <c:tx>
            <c:strRef>
              <c:f>'Introdução a Lotka-volterra'!$N$411</c:f>
              <c:strCache>
                <c:ptCount val="1"/>
                <c:pt idx="0">
                  <c:v>SPECIES 2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dPt>
            <c:idx val="1"/>
            <c:spPr>
              <a:ln w="25400">
                <a:solidFill>
                  <a:srgbClr val="DD0806"/>
                </a:solidFill>
                <a:prstDash val="sysDot"/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2"/>
            <c:spPr>
              <a:ln w="25400">
                <a:solidFill>
                  <a:srgbClr val="DD0806"/>
                </a:solidFill>
                <a:prstDash val="sysDot"/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'Introdução a Lotka-volterra'!$O$409:$R$409</c:f>
              <c:numCache/>
            </c:numRef>
          </c:xVal>
          <c:yVal>
            <c:numRef>
              <c:f>'Introdução a Lotka-volterra'!$O$411:$R$411</c:f>
              <c:numCache/>
            </c:numRef>
          </c:yVal>
          <c:smooth val="0"/>
        </c:ser>
        <c:axId val="17880491"/>
        <c:axId val="26706692"/>
      </c:scatterChart>
      <c:valAx>
        <c:axId val="17880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N1</a:t>
                </a:r>
              </a:p>
            </c:rich>
          </c:tx>
          <c:layout>
            <c:manualLayout>
              <c:xMode val="factor"/>
              <c:yMode val="factor"/>
              <c:x val="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6706692"/>
        <c:crosses val="autoZero"/>
        <c:crossBetween val="midCat"/>
        <c:dispUnits/>
      </c:valAx>
      <c:valAx>
        <c:axId val="26706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N2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78804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6655"/>
          <c:y val="0.0435"/>
          <c:w val="0.3345"/>
          <c:h val="0.2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C0C0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MUDANÇA POPULACIONAL DA ESPÉCIE 1 E A ESPÉCIE 2 </a:t>
            </a:r>
          </a:p>
        </c:rich>
      </c:tx>
      <c:layout>
        <c:manualLayout>
          <c:xMode val="factor"/>
          <c:yMode val="factor"/>
          <c:x val="-0.0437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26225"/>
          <c:w val="0.82725"/>
          <c:h val="0.66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'Introdução a Lotka-volterra'!$C$423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'Introdução a Lotka-volterra'!$E$422:$IV$422</c:f>
              <c:numCache/>
            </c:numRef>
          </c:xVal>
          <c:yVal>
            <c:numRef>
              <c:f>'Introdução a Lotka-volterra'!$F$423:$IV$423</c:f>
              <c:numCache/>
            </c:numRef>
          </c:yVal>
          <c:smooth val="0"/>
        </c:ser>
        <c:ser>
          <c:idx val="1"/>
          <c:order val="1"/>
          <c:tx>
            <c:strRef>
              <c:f>'Introdução a Lotka-volterra'!$C$424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'Introdução a Lotka-volterra'!$E$422:$IV$422</c:f>
              <c:numCache/>
            </c:numRef>
          </c:xVal>
          <c:yVal>
            <c:numRef>
              <c:f>'Introdução a Lotka-volterra'!$F$424:$IV$424</c:f>
              <c:numCache/>
            </c:numRef>
          </c:yVal>
          <c:smooth val="0"/>
        </c:ser>
        <c:axId val="39033637"/>
        <c:axId val="15758414"/>
      </c:scatterChart>
      <c:valAx>
        <c:axId val="39033637"/>
        <c:scaling>
          <c:orientation val="minMax"/>
          <c:max val="2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TIEMPO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758414"/>
        <c:crosses val="autoZero"/>
        <c:crossBetween val="midCat"/>
        <c:dispUnits/>
      </c:valAx>
      <c:valAx>
        <c:axId val="15758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 </a:t>
                </a:r>
              </a:p>
            </c:rich>
          </c:tx>
          <c:layout>
            <c:manualLayout>
              <c:xMode val="factor"/>
              <c:yMode val="factor"/>
              <c:x val="-0.004"/>
              <c:y val="0.0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0336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8475"/>
          <c:y val="0.00225"/>
          <c:w val="0.011"/>
          <c:h val="0.00925"/>
        </c:manualLayout>
      </c:layout>
      <c:overlay val="0"/>
      <c:spPr>
        <a:solidFill>
          <a:srgbClr val="C0C0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C0C0FF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C0C0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MUDANÇA POPULACIONAL CONJUNTA DA ESPÉCE 1 E A ESPÉCIE 2</a:t>
            </a:r>
          </a:p>
        </c:rich>
      </c:tx>
      <c:layout>
        <c:manualLayout>
          <c:xMode val="factor"/>
          <c:yMode val="factor"/>
          <c:x val="0.03975"/>
          <c:y val="0.00925"/>
        </c:manualLayout>
      </c:layout>
      <c:spPr>
        <a:solidFill>
          <a:srgbClr val="C0C0FF"/>
        </a:solidFill>
        <a:ln w="3175">
          <a:noFill/>
        </a:ln>
      </c:spPr>
    </c:title>
    <c:plotArea>
      <c:layout>
        <c:manualLayout>
          <c:xMode val="edge"/>
          <c:yMode val="edge"/>
          <c:x val="0.16"/>
          <c:y val="0.24975"/>
          <c:w val="0.80475"/>
          <c:h val="0.64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'Introdução a Lotka-volterra'!$O$335</c:f>
              <c:strCache>
                <c:ptCount val="1"/>
                <c:pt idx="0">
                  <c:v>ISOCLINE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'Introdução a Lotka-volterra'!$P$334:$HK$334</c:f>
              <c:numCache/>
            </c:numRef>
          </c:xVal>
          <c:yVal>
            <c:numRef>
              <c:f>'Introdução a Lotka-volterra'!$P$335:$HK$335</c:f>
              <c:numCache/>
            </c:numRef>
          </c:yVal>
          <c:smooth val="0"/>
        </c:ser>
        <c:ser>
          <c:idx val="1"/>
          <c:order val="1"/>
          <c:tx>
            <c:strRef>
              <c:f>'Introdução a Lotka-volterra'!$O$336</c:f>
              <c:strCache>
                <c:ptCount val="1"/>
                <c:pt idx="0">
                  <c:v>ISOCLINE 2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dPt>
            <c:idx val="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xVal>
            <c:numRef>
              <c:f>'Introdução a Lotka-volterra'!$P$334:$HK$334</c:f>
              <c:numCache/>
            </c:numRef>
          </c:xVal>
          <c:yVal>
            <c:numRef>
              <c:f>'Introdução a Lotka-volterra'!$P$336:$HK$336</c:f>
              <c:numCache/>
            </c:numRef>
          </c:yVal>
          <c:smooth val="0"/>
        </c:ser>
        <c:ser>
          <c:idx val="2"/>
          <c:order val="2"/>
          <c:tx>
            <c:strRef>
              <c:f>'Introdução a Lotka-volterra'!$O$337</c:f>
              <c:strCache>
                <c:ptCount val="1"/>
                <c:pt idx="0">
                  <c:v> N1 N2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'Introdução a Lotka-volterra'!$P$334:$HK$334</c:f>
              <c:numCache/>
            </c:numRef>
          </c:xVal>
          <c:yVal>
            <c:numRef>
              <c:f>'Introdução a Lotka-volterra'!$P$337:$HK$337</c:f>
              <c:numCache/>
            </c:numRef>
          </c:yVal>
          <c:smooth val="0"/>
        </c:ser>
        <c:axId val="7607999"/>
        <c:axId val="1363128"/>
      </c:scatterChart>
      <c:valAx>
        <c:axId val="7607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NÚMEROS DA ESPÉCIE 1</a:t>
                </a:r>
              </a:p>
            </c:rich>
          </c:tx>
          <c:layout>
            <c:manualLayout>
              <c:xMode val="factor"/>
              <c:yMode val="factor"/>
              <c:x val="0"/>
              <c:y val="0.0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363128"/>
        <c:crosses val="autoZero"/>
        <c:crossBetween val="midCat"/>
        <c:dispUnits/>
      </c:valAx>
      <c:valAx>
        <c:axId val="1363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NÚMEROS DA ESPÉCIE 2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76079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05"/>
          <c:y val="0.27325"/>
          <c:w val="0.262"/>
          <c:h val="0.1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C0C0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DINÂMICA COM EQUILÍBRO NÃO ESTÁVEL</a:t>
            </a:r>
          </a:p>
        </c:rich>
      </c:tx>
      <c:layout>
        <c:manualLayout>
          <c:xMode val="factor"/>
          <c:yMode val="factor"/>
          <c:x val="-0.086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15"/>
          <c:y val="0.189"/>
          <c:w val="0.7435"/>
          <c:h val="0.73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'Introdução a Lotka-volterra'!$O$375</c:f>
              <c:strCache>
                <c:ptCount val="1"/>
                <c:pt idx="0">
                  <c:v>ISOCLINE 1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'Introdução a Lotka-volterra'!$P$374:$HK$374</c:f>
              <c:numCache/>
            </c:numRef>
          </c:xVal>
          <c:yVal>
            <c:numRef>
              <c:f>'Introdução a Lotka-volterra'!$P$375:$HK$375</c:f>
              <c:numCache/>
            </c:numRef>
          </c:yVal>
          <c:smooth val="0"/>
        </c:ser>
        <c:ser>
          <c:idx val="1"/>
          <c:order val="1"/>
          <c:tx>
            <c:strRef>
              <c:f>'Introdução a Lotka-volterra'!$O$376</c:f>
              <c:strCache>
                <c:ptCount val="1"/>
                <c:pt idx="0">
                  <c:v>ISOCLINE 2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dPt>
            <c:idx val="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xVal>
            <c:numRef>
              <c:f>'Introdução a Lotka-volterra'!$P$374:$HK$374</c:f>
              <c:numCache/>
            </c:numRef>
          </c:xVal>
          <c:yVal>
            <c:numRef>
              <c:f>'Introdução a Lotka-volterra'!$P$376:$HK$376</c:f>
              <c:numCache/>
            </c:numRef>
          </c:yVal>
          <c:smooth val="0"/>
        </c:ser>
        <c:ser>
          <c:idx val="2"/>
          <c:order val="2"/>
          <c:tx>
            <c:strRef>
              <c:f>'Introdução a Lotka-volterra'!$O$377</c:f>
              <c:strCache>
                <c:ptCount val="1"/>
                <c:pt idx="0">
                  <c:v> N1 N2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'Introdução a Lotka-volterra'!$P$374:$HK$374</c:f>
              <c:numCache/>
            </c:numRef>
          </c:xVal>
          <c:yVal>
            <c:numRef>
              <c:f>'Introdução a Lotka-volterra'!$P$377:$HK$377</c:f>
              <c:numCache/>
            </c:numRef>
          </c:yVal>
          <c:smooth val="0"/>
        </c:ser>
        <c:axId val="12268153"/>
        <c:axId val="43304514"/>
      </c:scatterChart>
      <c:valAx>
        <c:axId val="12268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NÚMEROS DA ESPÉCIE 1</a:t>
                </a:r>
              </a:p>
            </c:rich>
          </c:tx>
          <c:layout>
            <c:manualLayout>
              <c:xMode val="factor"/>
              <c:yMode val="factor"/>
              <c:x val="0"/>
              <c:y val="0.0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304514"/>
        <c:crosses val="autoZero"/>
        <c:crossBetween val="midCat"/>
        <c:dispUnits/>
      </c:valAx>
      <c:valAx>
        <c:axId val="43304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NÚMEROS DA ESPÉCIE 2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2681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71575"/>
          <c:y val="0.01625"/>
          <c:w val="0.2505"/>
          <c:h val="0.1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C0C0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7.emf" /><Relationship Id="rId4" Type="http://schemas.openxmlformats.org/officeDocument/2006/relationships/image" Target="../media/image6.emf" /><Relationship Id="rId5" Type="http://schemas.openxmlformats.org/officeDocument/2006/relationships/image" Target="../media/image5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chart" Target="/xl/charts/chart3.xml" /><Relationship Id="rId9" Type="http://schemas.openxmlformats.org/officeDocument/2006/relationships/chart" Target="/xl/charts/chart4.xml" /><Relationship Id="rId10" Type="http://schemas.openxmlformats.org/officeDocument/2006/relationships/image" Target="../media/image4.emf" /><Relationship Id="rId1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416</xdr:row>
      <xdr:rowOff>219075</xdr:rowOff>
    </xdr:from>
    <xdr:to>
      <xdr:col>5</xdr:col>
      <xdr:colOff>238125</xdr:colOff>
      <xdr:row>437</xdr:row>
      <xdr:rowOff>114300</xdr:rowOff>
    </xdr:to>
    <xdr:graphicFrame>
      <xdr:nvGraphicFramePr>
        <xdr:cNvPr id="1" name="Chart 9"/>
        <xdr:cNvGraphicFramePr/>
      </xdr:nvGraphicFramePr>
      <xdr:xfrm>
        <a:off x="57150" y="115395375"/>
        <a:ext cx="30765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414</xdr:row>
      <xdr:rowOff>209550</xdr:rowOff>
    </xdr:from>
    <xdr:to>
      <xdr:col>14</xdr:col>
      <xdr:colOff>19050</xdr:colOff>
      <xdr:row>439</xdr:row>
      <xdr:rowOff>66675</xdr:rowOff>
    </xdr:to>
    <xdr:graphicFrame>
      <xdr:nvGraphicFramePr>
        <xdr:cNvPr id="2" name="Chart 10"/>
        <xdr:cNvGraphicFramePr/>
      </xdr:nvGraphicFramePr>
      <xdr:xfrm>
        <a:off x="3152775" y="114852450"/>
        <a:ext cx="507682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238125</xdr:colOff>
      <xdr:row>53</xdr:row>
      <xdr:rowOff>152400</xdr:rowOff>
    </xdr:from>
    <xdr:to>
      <xdr:col>6</xdr:col>
      <xdr:colOff>0</xdr:colOff>
      <xdr:row>67</xdr:row>
      <xdr:rowOff>57150</xdr:rowOff>
    </xdr:to>
    <xdr:grpSp>
      <xdr:nvGrpSpPr>
        <xdr:cNvPr id="3" name="Group 25"/>
        <xdr:cNvGrpSpPr>
          <a:grpSpLocks/>
        </xdr:cNvGrpSpPr>
      </xdr:nvGrpSpPr>
      <xdr:grpSpPr>
        <a:xfrm>
          <a:off x="742950" y="15621000"/>
          <a:ext cx="2638425" cy="2571750"/>
          <a:chOff x="-7111" y="-268"/>
          <a:chExt cx="27111" cy="19286"/>
        </a:xfrm>
        <a:solidFill>
          <a:srgbClr val="FFFFFF"/>
        </a:solidFill>
      </xdr:grpSpPr>
      <xdr:sp>
        <xdr:nvSpPr>
          <xdr:cNvPr id="4" name="Rectangle 11"/>
          <xdr:cNvSpPr>
            <a:spLocks/>
          </xdr:cNvSpPr>
        </xdr:nvSpPr>
        <xdr:spPr>
          <a:xfrm>
            <a:off x="-7111" y="-268"/>
            <a:ext cx="27111" cy="1928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" name="Rectangle 12"/>
          <xdr:cNvSpPr>
            <a:spLocks/>
          </xdr:cNvSpPr>
        </xdr:nvSpPr>
        <xdr:spPr>
          <a:xfrm>
            <a:off x="-5776" y="15715"/>
            <a:ext cx="3775" cy="3216"/>
          </a:xfrm>
          <a:prstGeom prst="rect">
            <a:avLst/>
          </a:prstGeom>
          <a:solidFill>
            <a:srgbClr val="0000D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" name="Rectangle 13"/>
          <xdr:cNvSpPr>
            <a:spLocks/>
          </xdr:cNvSpPr>
        </xdr:nvSpPr>
        <xdr:spPr>
          <a:xfrm>
            <a:off x="-6223" y="3213"/>
            <a:ext cx="3667" cy="3216"/>
          </a:xfrm>
          <a:prstGeom prst="rect">
            <a:avLst/>
          </a:prstGeom>
          <a:solidFill>
            <a:srgbClr val="0000D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" name="Rectangle 14"/>
          <xdr:cNvSpPr>
            <a:spLocks/>
          </xdr:cNvSpPr>
        </xdr:nvSpPr>
        <xdr:spPr>
          <a:xfrm>
            <a:off x="-6108" y="6607"/>
            <a:ext cx="3667" cy="3124"/>
          </a:xfrm>
          <a:prstGeom prst="rect">
            <a:avLst/>
          </a:prstGeom>
          <a:solidFill>
            <a:srgbClr val="0000D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8" name="Rectangle 15"/>
          <xdr:cNvSpPr>
            <a:spLocks/>
          </xdr:cNvSpPr>
        </xdr:nvSpPr>
        <xdr:spPr>
          <a:xfrm>
            <a:off x="-5776" y="11786"/>
            <a:ext cx="3443" cy="3481"/>
          </a:xfrm>
          <a:prstGeom prst="rect">
            <a:avLst/>
          </a:prstGeom>
          <a:solidFill>
            <a:srgbClr val="0000D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9" name="Rectangle 16"/>
          <xdr:cNvSpPr>
            <a:spLocks/>
          </xdr:cNvSpPr>
        </xdr:nvSpPr>
        <xdr:spPr>
          <a:xfrm>
            <a:off x="-1445" y="894"/>
            <a:ext cx="7001" cy="6070"/>
          </a:xfrm>
          <a:prstGeom prst="rect">
            <a:avLst/>
          </a:prstGeom>
          <a:solidFill>
            <a:srgbClr val="DD080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0" name="Rectangle 17"/>
          <xdr:cNvSpPr>
            <a:spLocks/>
          </xdr:cNvSpPr>
        </xdr:nvSpPr>
        <xdr:spPr>
          <a:xfrm>
            <a:off x="1002" y="12678"/>
            <a:ext cx="7110" cy="5983"/>
          </a:xfrm>
          <a:prstGeom prst="rect">
            <a:avLst/>
          </a:prstGeom>
          <a:solidFill>
            <a:srgbClr val="DD080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1" name="Rectangle 18"/>
          <xdr:cNvSpPr>
            <a:spLocks/>
          </xdr:cNvSpPr>
        </xdr:nvSpPr>
        <xdr:spPr>
          <a:xfrm>
            <a:off x="5889" y="1608"/>
            <a:ext cx="6669" cy="6249"/>
          </a:xfrm>
          <a:prstGeom prst="rect">
            <a:avLst/>
          </a:prstGeom>
          <a:solidFill>
            <a:srgbClr val="DD080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2" name="Rectangle 19"/>
          <xdr:cNvSpPr>
            <a:spLocks/>
          </xdr:cNvSpPr>
        </xdr:nvSpPr>
        <xdr:spPr>
          <a:xfrm>
            <a:off x="12999" y="4197"/>
            <a:ext cx="6886" cy="6249"/>
          </a:xfrm>
          <a:prstGeom prst="rect">
            <a:avLst/>
          </a:prstGeom>
          <a:solidFill>
            <a:srgbClr val="DD080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3" name="Rectangle 20"/>
          <xdr:cNvSpPr>
            <a:spLocks/>
          </xdr:cNvSpPr>
        </xdr:nvSpPr>
        <xdr:spPr>
          <a:xfrm>
            <a:off x="13670" y="12499"/>
            <a:ext cx="3667" cy="3394"/>
          </a:xfrm>
          <a:prstGeom prst="rect">
            <a:avLst/>
          </a:prstGeom>
          <a:solidFill>
            <a:srgbClr val="0000D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4" name="Rectangle 21"/>
          <xdr:cNvSpPr>
            <a:spLocks/>
          </xdr:cNvSpPr>
        </xdr:nvSpPr>
        <xdr:spPr>
          <a:xfrm>
            <a:off x="9664" y="12056"/>
            <a:ext cx="3443" cy="3303"/>
          </a:xfrm>
          <a:prstGeom prst="rect">
            <a:avLst/>
          </a:prstGeom>
          <a:solidFill>
            <a:srgbClr val="0000D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twoCellAnchor>
    <xdr:from>
      <xdr:col>1</xdr:col>
      <xdr:colOff>133350</xdr:colOff>
      <xdr:row>142</xdr:row>
      <xdr:rowOff>133350</xdr:rowOff>
    </xdr:from>
    <xdr:to>
      <xdr:col>9</xdr:col>
      <xdr:colOff>238125</xdr:colOff>
      <xdr:row>157</xdr:row>
      <xdr:rowOff>142875</xdr:rowOff>
    </xdr:to>
    <xdr:grpSp>
      <xdr:nvGrpSpPr>
        <xdr:cNvPr id="15" name="Group 40"/>
        <xdr:cNvGrpSpPr>
          <a:grpSpLocks/>
        </xdr:cNvGrpSpPr>
      </xdr:nvGrpSpPr>
      <xdr:grpSpPr>
        <a:xfrm>
          <a:off x="638175" y="41357550"/>
          <a:ext cx="4619625" cy="3286125"/>
          <a:chOff x="-3885" y="-366"/>
          <a:chExt cx="22415" cy="20073"/>
        </a:xfrm>
        <a:solidFill>
          <a:srgbClr val="FFFFFF"/>
        </a:solidFill>
      </xdr:grpSpPr>
      <xdr:sp>
        <xdr:nvSpPr>
          <xdr:cNvPr id="16" name="Rectangle 33"/>
          <xdr:cNvSpPr>
            <a:spLocks/>
          </xdr:cNvSpPr>
        </xdr:nvSpPr>
        <xdr:spPr>
          <a:xfrm>
            <a:off x="-3885" y="-366"/>
            <a:ext cx="22415" cy="20073"/>
          </a:xfrm>
          <a:prstGeom prst="rect">
            <a:avLst/>
          </a:prstGeom>
          <a:solidFill>
            <a:srgbClr val="C0C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pic>
        <xdr:nvPicPr>
          <xdr:cNvPr id="17" name="Picture 3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-2518" y="1170"/>
            <a:ext cx="19792" cy="168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  <xdr:twoCellAnchor>
    <xdr:from>
      <xdr:col>0</xdr:col>
      <xdr:colOff>438150</xdr:colOff>
      <xdr:row>181</xdr:row>
      <xdr:rowOff>190500</xdr:rowOff>
    </xdr:from>
    <xdr:to>
      <xdr:col>9</xdr:col>
      <xdr:colOff>171450</xdr:colOff>
      <xdr:row>195</xdr:row>
      <xdr:rowOff>76200</xdr:rowOff>
    </xdr:to>
    <xdr:grpSp>
      <xdr:nvGrpSpPr>
        <xdr:cNvPr id="18" name="Group 44"/>
        <xdr:cNvGrpSpPr>
          <a:grpSpLocks/>
        </xdr:cNvGrpSpPr>
      </xdr:nvGrpSpPr>
      <xdr:grpSpPr>
        <a:xfrm>
          <a:off x="438150" y="51654075"/>
          <a:ext cx="4752975" cy="3619500"/>
          <a:chOff x="-257" y="-410"/>
          <a:chExt cx="18801" cy="19454"/>
        </a:xfrm>
        <a:solidFill>
          <a:srgbClr val="FFFFFF"/>
        </a:solidFill>
      </xdr:grpSpPr>
      <xdr:sp>
        <xdr:nvSpPr>
          <xdr:cNvPr id="19" name="Rectangle 37"/>
          <xdr:cNvSpPr>
            <a:spLocks/>
          </xdr:cNvSpPr>
        </xdr:nvSpPr>
        <xdr:spPr>
          <a:xfrm>
            <a:off x="-257" y="-410"/>
            <a:ext cx="18801" cy="19454"/>
          </a:xfrm>
          <a:prstGeom prst="rect">
            <a:avLst/>
          </a:prstGeom>
          <a:solidFill>
            <a:srgbClr val="C0C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pic>
        <xdr:nvPicPr>
          <xdr:cNvPr id="20" name="Picture 43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99" y="1025"/>
            <a:ext cx="16705" cy="161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  <xdr:twoCellAnchor>
    <xdr:from>
      <xdr:col>1</xdr:col>
      <xdr:colOff>142875</xdr:colOff>
      <xdr:row>202</xdr:row>
      <xdr:rowOff>76200</xdr:rowOff>
    </xdr:from>
    <xdr:to>
      <xdr:col>9</xdr:col>
      <xdr:colOff>228600</xdr:colOff>
      <xdr:row>216</xdr:row>
      <xdr:rowOff>123825</xdr:rowOff>
    </xdr:to>
    <xdr:grpSp>
      <xdr:nvGrpSpPr>
        <xdr:cNvPr id="21" name="Group 47"/>
        <xdr:cNvGrpSpPr>
          <a:grpSpLocks/>
        </xdr:cNvGrpSpPr>
      </xdr:nvGrpSpPr>
      <xdr:grpSpPr>
        <a:xfrm>
          <a:off x="647700" y="57007125"/>
          <a:ext cx="4600575" cy="3514725"/>
          <a:chOff x="-3832" y="-1000"/>
          <a:chExt cx="22310" cy="20286"/>
        </a:xfrm>
        <a:solidFill>
          <a:srgbClr val="FFFFFF"/>
        </a:solidFill>
      </xdr:grpSpPr>
      <xdr:sp>
        <xdr:nvSpPr>
          <xdr:cNvPr id="22" name="Rectangle 46"/>
          <xdr:cNvSpPr>
            <a:spLocks/>
          </xdr:cNvSpPr>
        </xdr:nvSpPr>
        <xdr:spPr>
          <a:xfrm>
            <a:off x="-3832" y="-1000"/>
            <a:ext cx="22310" cy="20286"/>
          </a:xfrm>
          <a:prstGeom prst="rect">
            <a:avLst/>
          </a:prstGeom>
          <a:solidFill>
            <a:srgbClr val="C0C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pic>
        <xdr:nvPicPr>
          <xdr:cNvPr id="23" name="Picture 4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-2415" y="430"/>
            <a:ext cx="19265" cy="170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  <xdr:twoCellAnchor editAs="oneCell">
    <xdr:from>
      <xdr:col>1</xdr:col>
      <xdr:colOff>457200</xdr:colOff>
      <xdr:row>235</xdr:row>
      <xdr:rowOff>28575</xdr:rowOff>
    </xdr:from>
    <xdr:to>
      <xdr:col>2</xdr:col>
      <xdr:colOff>276225</xdr:colOff>
      <xdr:row>239</xdr:row>
      <xdr:rowOff>76200</xdr:rowOff>
    </xdr:to>
    <xdr:pic>
      <xdr:nvPicPr>
        <xdr:cNvPr id="24" name="Picture 5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2025" y="65598675"/>
          <a:ext cx="7524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457200</xdr:colOff>
      <xdr:row>244</xdr:row>
      <xdr:rowOff>47625</xdr:rowOff>
    </xdr:from>
    <xdr:to>
      <xdr:col>2</xdr:col>
      <xdr:colOff>276225</xdr:colOff>
      <xdr:row>248</xdr:row>
      <xdr:rowOff>95250</xdr:rowOff>
    </xdr:to>
    <xdr:pic>
      <xdr:nvPicPr>
        <xdr:cNvPr id="25" name="Picture 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62025" y="67341750"/>
          <a:ext cx="7524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400050</xdr:colOff>
      <xdr:row>332</xdr:row>
      <xdr:rowOff>190500</xdr:rowOff>
    </xdr:from>
    <xdr:to>
      <xdr:col>11</xdr:col>
      <xdr:colOff>561975</xdr:colOff>
      <xdr:row>351</xdr:row>
      <xdr:rowOff>76200</xdr:rowOff>
    </xdr:to>
    <xdr:graphicFrame>
      <xdr:nvGraphicFramePr>
        <xdr:cNvPr id="26" name="Chart 63"/>
        <xdr:cNvGraphicFramePr/>
      </xdr:nvGraphicFramePr>
      <xdr:xfrm>
        <a:off x="1838325" y="93325950"/>
        <a:ext cx="5019675" cy="4200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438150</xdr:colOff>
      <xdr:row>374</xdr:row>
      <xdr:rowOff>38100</xdr:rowOff>
    </xdr:from>
    <xdr:to>
      <xdr:col>12</xdr:col>
      <xdr:colOff>142875</xdr:colOff>
      <xdr:row>392</xdr:row>
      <xdr:rowOff>171450</xdr:rowOff>
    </xdr:to>
    <xdr:graphicFrame>
      <xdr:nvGraphicFramePr>
        <xdr:cNvPr id="27" name="Chart 64"/>
        <xdr:cNvGraphicFramePr/>
      </xdr:nvGraphicFramePr>
      <xdr:xfrm>
        <a:off x="1876425" y="104908350"/>
        <a:ext cx="5257800" cy="4210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253</xdr:row>
      <xdr:rowOff>9525</xdr:rowOff>
    </xdr:from>
    <xdr:to>
      <xdr:col>9</xdr:col>
      <xdr:colOff>161925</xdr:colOff>
      <xdr:row>269</xdr:row>
      <xdr:rowOff>371475</xdr:rowOff>
    </xdr:to>
    <xdr:grpSp>
      <xdr:nvGrpSpPr>
        <xdr:cNvPr id="28" name="Group 67"/>
        <xdr:cNvGrpSpPr>
          <a:grpSpLocks/>
        </xdr:cNvGrpSpPr>
      </xdr:nvGrpSpPr>
      <xdr:grpSpPr>
        <a:xfrm>
          <a:off x="581025" y="69065775"/>
          <a:ext cx="4600575" cy="3448050"/>
          <a:chOff x="-3958" y="-1075"/>
          <a:chExt cx="22135" cy="20573"/>
        </a:xfrm>
        <a:solidFill>
          <a:srgbClr val="FFFFFF"/>
        </a:solidFill>
      </xdr:grpSpPr>
      <xdr:sp>
        <xdr:nvSpPr>
          <xdr:cNvPr id="29" name="Rectangle 54"/>
          <xdr:cNvSpPr>
            <a:spLocks/>
          </xdr:cNvSpPr>
        </xdr:nvSpPr>
        <xdr:spPr>
          <a:xfrm>
            <a:off x="-3958" y="-1075"/>
            <a:ext cx="22135" cy="20573"/>
          </a:xfrm>
          <a:prstGeom prst="rect">
            <a:avLst/>
          </a:prstGeom>
          <a:solidFill>
            <a:srgbClr val="C0C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pic>
        <xdr:nvPicPr>
          <xdr:cNvPr id="30" name="Picture 66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-2237" y="715"/>
            <a:ext cx="19114" cy="1706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  <xdr:twoCellAnchor editAs="oneCell">
    <xdr:from>
      <xdr:col>1</xdr:col>
      <xdr:colOff>476250</xdr:colOff>
      <xdr:row>224</xdr:row>
      <xdr:rowOff>85725</xdr:rowOff>
    </xdr:from>
    <xdr:to>
      <xdr:col>2</xdr:col>
      <xdr:colOff>295275</xdr:colOff>
      <xdr:row>227</xdr:row>
      <xdr:rowOff>171450</xdr:rowOff>
    </xdr:to>
    <xdr:pic>
      <xdr:nvPicPr>
        <xdr:cNvPr id="31" name="Picture 7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81075" y="62788800"/>
          <a:ext cx="75247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4"/>
  <sheetViews>
    <sheetView tabSelected="1" zoomScalePageLayoutView="0" workbookViewId="0" topLeftCell="A92">
      <selection activeCell="C96" sqref="C96"/>
    </sheetView>
  </sheetViews>
  <sheetFormatPr defaultColWidth="11.375" defaultRowHeight="12.75"/>
  <cols>
    <col min="1" max="1" width="6.625" style="0" customWidth="1"/>
    <col min="2" max="2" width="12.25390625" style="0" customWidth="1"/>
    <col min="3" max="8" width="6.375" style="0" customWidth="1"/>
    <col min="9" max="9" width="8.75390625" style="0" customWidth="1"/>
    <col min="10" max="10" width="7.125" style="0" customWidth="1"/>
    <col min="11" max="11" width="9.625" style="0" customWidth="1"/>
    <col min="12" max="12" width="9.125" style="0" customWidth="1"/>
    <col min="13" max="13" width="6.375" style="0" customWidth="1"/>
    <col min="14" max="14" width="9.625" style="0" customWidth="1"/>
    <col min="15" max="53" width="6.375" style="0" customWidth="1"/>
    <col min="54" max="120" width="5.75390625" style="0" customWidth="1"/>
    <col min="121" max="252" width="11.375" style="0" customWidth="1"/>
    <col min="253" max="253" width="14.75390625" style="0" customWidth="1"/>
  </cols>
  <sheetData>
    <row r="1" s="1" customFormat="1" ht="18">
      <c r="B1" s="3" t="s">
        <v>178</v>
      </c>
    </row>
    <row r="2" s="1" customFormat="1" ht="15"/>
    <row r="3" s="1" customFormat="1" ht="21" customHeight="1">
      <c r="B3" s="1" t="s">
        <v>181</v>
      </c>
    </row>
    <row r="4" s="1" customFormat="1" ht="22.5" customHeight="1">
      <c r="B4" s="1" t="s">
        <v>185</v>
      </c>
    </row>
    <row r="5" s="1" customFormat="1" ht="22.5" customHeight="1">
      <c r="B5" s="1" t="s">
        <v>184</v>
      </c>
    </row>
    <row r="6" s="1" customFormat="1" ht="28.5" customHeight="1">
      <c r="B6" s="1" t="s">
        <v>187</v>
      </c>
    </row>
    <row r="7" s="1" customFormat="1" ht="18" customHeight="1">
      <c r="B7" s="1" t="s">
        <v>186</v>
      </c>
    </row>
    <row r="8" s="1" customFormat="1" ht="27" customHeight="1">
      <c r="B8" s="1" t="s">
        <v>189</v>
      </c>
    </row>
    <row r="9" s="1" customFormat="1" ht="18" customHeight="1">
      <c r="B9" s="1" t="s">
        <v>188</v>
      </c>
    </row>
    <row r="10" s="1" customFormat="1" ht="15"/>
    <row r="11" s="1" customFormat="1" ht="15.75">
      <c r="B11" s="2" t="s">
        <v>180</v>
      </c>
    </row>
    <row r="12" s="1" customFormat="1" ht="15"/>
    <row r="13" s="1" customFormat="1" ht="15">
      <c r="B13" s="1" t="s">
        <v>182</v>
      </c>
    </row>
    <row r="14" s="1" customFormat="1" ht="15"/>
    <row r="15" s="1" customFormat="1" ht="18.75" customHeight="1">
      <c r="B15" s="1" t="s">
        <v>183</v>
      </c>
    </row>
    <row r="16" s="1" customFormat="1" ht="34.5" customHeight="1">
      <c r="B16" s="1" t="s">
        <v>179</v>
      </c>
    </row>
    <row r="17" s="1" customFormat="1" ht="34.5" customHeight="1">
      <c r="B17" s="1" t="s">
        <v>190</v>
      </c>
    </row>
    <row r="18" s="1" customFormat="1" ht="15">
      <c r="B18" s="1" t="s">
        <v>191</v>
      </c>
    </row>
    <row r="19" s="1" customFormat="1" ht="31.5" customHeight="1">
      <c r="B19" s="1" t="s">
        <v>194</v>
      </c>
    </row>
    <row r="20" s="1" customFormat="1" ht="21.75" customHeight="1">
      <c r="B20" s="1" t="s">
        <v>192</v>
      </c>
    </row>
    <row r="21" s="1" customFormat="1" ht="36" customHeight="1">
      <c r="B21" s="1" t="s">
        <v>195</v>
      </c>
    </row>
    <row r="22" s="1" customFormat="1" ht="21" customHeight="1">
      <c r="B22" s="1" t="s">
        <v>3</v>
      </c>
    </row>
    <row r="23" s="1" customFormat="1" ht="21" customHeight="1">
      <c r="B23" s="1" t="s">
        <v>196</v>
      </c>
    </row>
    <row r="24" s="1" customFormat="1" ht="21" customHeight="1">
      <c r="B24" s="1" t="s">
        <v>197</v>
      </c>
    </row>
    <row r="25" s="1" customFormat="1" ht="36" customHeight="1">
      <c r="B25" s="1" t="s">
        <v>199</v>
      </c>
    </row>
    <row r="26" s="1" customFormat="1" ht="24" customHeight="1">
      <c r="B26" s="1" t="s">
        <v>198</v>
      </c>
    </row>
    <row r="27" s="1" customFormat="1" ht="24" customHeight="1">
      <c r="B27" s="1" t="s">
        <v>11</v>
      </c>
    </row>
    <row r="28" s="1" customFormat="1" ht="24" customHeight="1">
      <c r="B28" s="1" t="s">
        <v>193</v>
      </c>
    </row>
    <row r="29" spans="1:2" s="1" customFormat="1" ht="24" customHeight="1">
      <c r="A29" s="1" t="s">
        <v>12</v>
      </c>
      <c r="B29" s="1" t="s">
        <v>177</v>
      </c>
    </row>
    <row r="30" s="1" customFormat="1" ht="24" customHeight="1">
      <c r="B30" s="1" t="s">
        <v>174</v>
      </c>
    </row>
    <row r="31" s="1" customFormat="1" ht="37.5" customHeight="1">
      <c r="B31" s="2" t="s">
        <v>4</v>
      </c>
    </row>
    <row r="32" s="1" customFormat="1" ht="15">
      <c r="B32" s="1" t="s">
        <v>5</v>
      </c>
    </row>
    <row r="33" s="1" customFormat="1" ht="15"/>
    <row r="34" s="1" customFormat="1" ht="18">
      <c r="B34" s="3" t="s">
        <v>171</v>
      </c>
    </row>
    <row r="35" s="1" customFormat="1" ht="25.5" customHeight="1">
      <c r="B35" s="1" t="s">
        <v>172</v>
      </c>
    </row>
    <row r="36" s="1" customFormat="1" ht="21" customHeight="1">
      <c r="B36" s="1" t="s">
        <v>173</v>
      </c>
    </row>
    <row r="37" s="6" customFormat="1" ht="27.75" customHeight="1">
      <c r="B37" s="5" t="s">
        <v>169</v>
      </c>
    </row>
    <row r="38" s="6" customFormat="1" ht="25.5" customHeight="1">
      <c r="B38" s="4" t="s">
        <v>170</v>
      </c>
    </row>
    <row r="39" s="6" customFormat="1" ht="25.5" customHeight="1">
      <c r="B39" s="6" t="s">
        <v>176</v>
      </c>
    </row>
    <row r="40" s="1" customFormat="1" ht="24.75" customHeight="1">
      <c r="B40" s="6" t="s">
        <v>200</v>
      </c>
    </row>
    <row r="41" s="1" customFormat="1" ht="18.75" customHeight="1">
      <c r="B41" s="6" t="s">
        <v>175</v>
      </c>
    </row>
    <row r="42" s="1" customFormat="1" ht="24.75" customHeight="1">
      <c r="B42" s="6" t="s">
        <v>202</v>
      </c>
    </row>
    <row r="43" s="1" customFormat="1" ht="18.75" customHeight="1">
      <c r="B43" s="1" t="s">
        <v>201</v>
      </c>
    </row>
    <row r="44" s="1" customFormat="1" ht="33" customHeight="1">
      <c r="B44" s="3" t="s">
        <v>203</v>
      </c>
    </row>
    <row r="45" s="1" customFormat="1" ht="15" customHeight="1"/>
    <row r="46" s="1" customFormat="1" ht="24.75" customHeight="1">
      <c r="B46" s="1" t="s">
        <v>168</v>
      </c>
    </row>
    <row r="47" s="1" customFormat="1" ht="24.75" customHeight="1">
      <c r="B47" s="1" t="s">
        <v>163</v>
      </c>
    </row>
    <row r="48" s="1" customFormat="1" ht="24.75" customHeight="1">
      <c r="B48" s="6" t="s">
        <v>162</v>
      </c>
    </row>
    <row r="49" s="1" customFormat="1" ht="24.75" customHeight="1">
      <c r="B49" s="1" t="s">
        <v>204</v>
      </c>
    </row>
    <row r="50" s="1" customFormat="1" ht="24.75" customHeight="1">
      <c r="B50" s="1" t="s">
        <v>167</v>
      </c>
    </row>
    <row r="51" s="1" customFormat="1" ht="24.75" customHeight="1">
      <c r="B51" s="1" t="s">
        <v>164</v>
      </c>
    </row>
    <row r="52" s="1" customFormat="1" ht="24.75" customHeight="1">
      <c r="B52" s="1" t="s">
        <v>166</v>
      </c>
    </row>
    <row r="53" s="1" customFormat="1" ht="21.75" customHeight="1">
      <c r="B53" s="1" t="s">
        <v>165</v>
      </c>
    </row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9.5">
      <c r="B70" s="1" t="s">
        <v>161</v>
      </c>
    </row>
    <row r="71" s="1" customFormat="1" ht="15">
      <c r="B71" s="1" t="s">
        <v>160</v>
      </c>
    </row>
    <row r="72" s="1" customFormat="1" ht="15"/>
    <row r="73" s="1" customFormat="1" ht="21.75" customHeight="1">
      <c r="B73" s="3" t="s">
        <v>151</v>
      </c>
    </row>
    <row r="74" s="1" customFormat="1" ht="10.5" customHeight="1"/>
    <row r="75" s="1" customFormat="1" ht="15">
      <c r="B75" s="1" t="s">
        <v>155</v>
      </c>
    </row>
    <row r="76" s="1" customFormat="1" ht="18" customHeight="1">
      <c r="B76" s="1" t="s">
        <v>156</v>
      </c>
    </row>
    <row r="77" s="1" customFormat="1" ht="30" customHeight="1">
      <c r="B77" s="1" t="s">
        <v>157</v>
      </c>
    </row>
    <row r="78" s="1" customFormat="1" ht="18.75" customHeight="1">
      <c r="B78" s="1" t="s">
        <v>154</v>
      </c>
    </row>
    <row r="79" s="1" customFormat="1" ht="30.75" customHeight="1">
      <c r="B79" s="1" t="s">
        <v>158</v>
      </c>
    </row>
    <row r="80" s="1" customFormat="1" ht="18" customHeight="1">
      <c r="B80" s="1" t="s">
        <v>159</v>
      </c>
    </row>
    <row r="81" s="1" customFormat="1" ht="28.5" customHeight="1">
      <c r="B81" s="1" t="s">
        <v>152</v>
      </c>
    </row>
    <row r="82" s="1" customFormat="1" ht="15" customHeight="1">
      <c r="B82" s="1" t="s">
        <v>153</v>
      </c>
    </row>
    <row r="83" s="1" customFormat="1" ht="30" customHeight="1">
      <c r="B83" s="3" t="s">
        <v>17</v>
      </c>
    </row>
    <row r="84" s="1" customFormat="1" ht="24" customHeight="1">
      <c r="B84" s="1" t="s">
        <v>205</v>
      </c>
    </row>
    <row r="85" s="1" customFormat="1" ht="27.75" customHeight="1">
      <c r="B85" s="1" t="s">
        <v>206</v>
      </c>
    </row>
    <row r="86" s="1" customFormat="1" ht="18" customHeight="1">
      <c r="B86" s="1" t="s">
        <v>120</v>
      </c>
    </row>
    <row r="87" s="1" customFormat="1" ht="27.75" customHeight="1">
      <c r="B87" s="1" t="s">
        <v>122</v>
      </c>
    </row>
    <row r="88" s="1" customFormat="1" ht="18" customHeight="1">
      <c r="B88" s="1" t="s">
        <v>123</v>
      </c>
    </row>
    <row r="89" s="1" customFormat="1" ht="30.75" customHeight="1">
      <c r="B89" s="1" t="s">
        <v>125</v>
      </c>
    </row>
    <row r="90" s="1" customFormat="1" ht="27" customHeight="1">
      <c r="B90" s="1" t="s">
        <v>127</v>
      </c>
    </row>
    <row r="91" s="1" customFormat="1" ht="18" customHeight="1">
      <c r="B91" s="1" t="s">
        <v>126</v>
      </c>
    </row>
    <row r="92" s="1" customFormat="1" ht="18" customHeight="1">
      <c r="B92" s="1" t="s">
        <v>124</v>
      </c>
    </row>
    <row r="93" s="1" customFormat="1" ht="24.75" customHeight="1">
      <c r="B93" s="1" t="s">
        <v>128</v>
      </c>
    </row>
    <row r="94" s="1" customFormat="1" ht="18.75" customHeight="1">
      <c r="B94" s="1" t="s">
        <v>129</v>
      </c>
    </row>
    <row r="95" s="1" customFormat="1" ht="15.75" customHeight="1">
      <c r="B95" s="1" t="s">
        <v>130</v>
      </c>
    </row>
    <row r="96" s="1" customFormat="1" ht="24.75" customHeight="1">
      <c r="B96" s="1" t="s">
        <v>207</v>
      </c>
    </row>
    <row r="97" s="1" customFormat="1" ht="21" customHeight="1">
      <c r="B97" s="1" t="s">
        <v>131</v>
      </c>
    </row>
    <row r="98" s="1" customFormat="1" ht="24.75" customHeight="1">
      <c r="B98" s="1" t="s">
        <v>132</v>
      </c>
    </row>
    <row r="99" s="1" customFormat="1" ht="21.75" customHeight="1"/>
    <row r="100" s="1" customFormat="1" ht="24.75" customHeight="1">
      <c r="B100" s="3" t="s">
        <v>265</v>
      </c>
    </row>
    <row r="101" spans="1:2" s="6" customFormat="1" ht="30.75" customHeight="1">
      <c r="A101" s="1"/>
      <c r="B101" s="1" t="s">
        <v>121</v>
      </c>
    </row>
    <row r="102" s="1" customFormat="1" ht="22.5" customHeight="1">
      <c r="B102" s="5" t="s">
        <v>6</v>
      </c>
    </row>
    <row r="103" spans="1:2" s="1" customFormat="1" ht="25.5" customHeight="1">
      <c r="A103" s="6"/>
      <c r="B103" s="6" t="s">
        <v>138</v>
      </c>
    </row>
    <row r="104" s="1" customFormat="1" ht="33.75" customHeight="1">
      <c r="B104" s="25" t="s">
        <v>134</v>
      </c>
    </row>
    <row r="105" s="1" customFormat="1" ht="27.75" customHeight="1">
      <c r="B105" s="25" t="s">
        <v>135</v>
      </c>
    </row>
    <row r="106" s="1" customFormat="1" ht="34.5" customHeight="1">
      <c r="B106" s="6" t="s">
        <v>133</v>
      </c>
    </row>
    <row r="107" s="1" customFormat="1" ht="31.5" customHeight="1">
      <c r="B107" s="8" t="s">
        <v>7</v>
      </c>
    </row>
    <row r="108" spans="1:2" s="6" customFormat="1" ht="30.75" customHeight="1">
      <c r="A108" s="1"/>
      <c r="B108" s="6" t="s">
        <v>136</v>
      </c>
    </row>
    <row r="109" spans="1:2" s="6" customFormat="1" ht="27.75" customHeight="1">
      <c r="A109" s="1"/>
      <c r="B109" s="9" t="s">
        <v>8</v>
      </c>
    </row>
    <row r="110" s="6" customFormat="1" ht="31.5" customHeight="1">
      <c r="B110" s="6" t="s">
        <v>141</v>
      </c>
    </row>
    <row r="111" s="6" customFormat="1" ht="27" customHeight="1">
      <c r="B111" s="6" t="s">
        <v>140</v>
      </c>
    </row>
    <row r="112" s="6" customFormat="1" ht="27" customHeight="1">
      <c r="B112" s="6" t="s">
        <v>139</v>
      </c>
    </row>
    <row r="113" s="6" customFormat="1" ht="27" customHeight="1">
      <c r="B113" s="6" t="s">
        <v>142</v>
      </c>
    </row>
    <row r="114" s="6" customFormat="1" ht="27" customHeight="1">
      <c r="B114" s="6" t="s">
        <v>137</v>
      </c>
    </row>
    <row r="115" s="6" customFormat="1" ht="27" customHeight="1">
      <c r="B115" s="6" t="s">
        <v>144</v>
      </c>
    </row>
    <row r="116" s="6" customFormat="1" ht="27" customHeight="1">
      <c r="B116" s="6" t="s">
        <v>143</v>
      </c>
    </row>
    <row r="117" s="6" customFormat="1" ht="15"/>
    <row r="118" s="6" customFormat="1" ht="24.75" customHeight="1">
      <c r="B118" s="11" t="s">
        <v>145</v>
      </c>
    </row>
    <row r="119" s="6" customFormat="1" ht="36" customHeight="1">
      <c r="B119" s="6" t="s">
        <v>148</v>
      </c>
    </row>
    <row r="120" s="6" customFormat="1" ht="21" customHeight="1">
      <c r="B120" s="6" t="s">
        <v>149</v>
      </c>
    </row>
    <row r="121" s="6" customFormat="1" ht="24.75" customHeight="1">
      <c r="B121" s="6" t="s">
        <v>150</v>
      </c>
    </row>
    <row r="122" s="6" customFormat="1" ht="33.75" customHeight="1">
      <c r="B122" s="10" t="s">
        <v>9</v>
      </c>
    </row>
    <row r="123" s="6" customFormat="1" ht="22.5" customHeight="1">
      <c r="B123" s="6" t="s">
        <v>211</v>
      </c>
    </row>
    <row r="124" spans="1:2" s="11" customFormat="1" ht="22.5" customHeight="1">
      <c r="A124" s="6"/>
      <c r="B124" s="6" t="s">
        <v>209</v>
      </c>
    </row>
    <row r="125" s="6" customFormat="1" ht="22.5" customHeight="1">
      <c r="B125" s="6" t="s">
        <v>147</v>
      </c>
    </row>
    <row r="126" spans="1:2" s="6" customFormat="1" ht="31.5" customHeight="1">
      <c r="A126" s="11"/>
      <c r="B126" s="10" t="s">
        <v>146</v>
      </c>
    </row>
    <row r="127" s="6" customFormat="1" ht="24.75" customHeight="1">
      <c r="B127" s="6" t="s">
        <v>214</v>
      </c>
    </row>
    <row r="128" spans="2:11" s="6" customFormat="1" ht="21" customHeight="1">
      <c r="B128" s="6" t="s">
        <v>213</v>
      </c>
      <c r="F128"/>
      <c r="K128"/>
    </row>
    <row r="129" spans="2:7" s="6" customFormat="1" ht="34.5" customHeight="1">
      <c r="B129" s="10" t="s">
        <v>36</v>
      </c>
      <c r="G129" s="6" t="s">
        <v>210</v>
      </c>
    </row>
    <row r="130" spans="2:7" s="6" customFormat="1" ht="25.5" customHeight="1">
      <c r="B130" s="10" t="s">
        <v>37</v>
      </c>
      <c r="G130" s="6" t="s">
        <v>212</v>
      </c>
    </row>
    <row r="131" spans="2:7" s="6" customFormat="1" ht="30" customHeight="1">
      <c r="B131" s="10" t="s">
        <v>38</v>
      </c>
      <c r="G131" s="6" t="s">
        <v>208</v>
      </c>
    </row>
    <row r="132" s="6" customFormat="1" ht="30.75" customHeight="1">
      <c r="B132" s="10" t="s">
        <v>10</v>
      </c>
    </row>
    <row r="133" s="6" customFormat="1" ht="30" customHeight="1">
      <c r="B133" s="6" t="s">
        <v>251</v>
      </c>
    </row>
    <row r="134" s="6" customFormat="1" ht="24.75" customHeight="1">
      <c r="B134" s="6" t="s">
        <v>249</v>
      </c>
    </row>
    <row r="135" s="6" customFormat="1" ht="19.5" customHeight="1">
      <c r="B135" s="6" t="s">
        <v>250</v>
      </c>
    </row>
    <row r="136" s="6" customFormat="1" ht="28.5" customHeight="1">
      <c r="B136" s="6" t="s">
        <v>245</v>
      </c>
    </row>
    <row r="137" s="6" customFormat="1" ht="24.75" customHeight="1">
      <c r="B137" s="6" t="s">
        <v>252</v>
      </c>
    </row>
    <row r="138" s="6" customFormat="1" ht="18" customHeight="1">
      <c r="B138" s="6" t="s">
        <v>247</v>
      </c>
    </row>
    <row r="139" spans="1:2" s="1" customFormat="1" ht="30" customHeight="1">
      <c r="A139" s="6"/>
      <c r="B139" s="6" t="s">
        <v>215</v>
      </c>
    </row>
    <row r="140" spans="1:2" s="1" customFormat="1" ht="24.75" customHeight="1">
      <c r="A140" s="6"/>
      <c r="B140" s="6" t="s">
        <v>246</v>
      </c>
    </row>
    <row r="141" s="1" customFormat="1" ht="22.5" customHeight="1">
      <c r="B141" s="1" t="s">
        <v>248</v>
      </c>
    </row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8">
      <c r="B147" s="3"/>
    </row>
    <row r="148" s="1" customFormat="1" ht="18">
      <c r="B148" s="3"/>
    </row>
    <row r="149" s="1" customFormat="1" ht="18">
      <c r="B149" s="3"/>
    </row>
    <row r="150" s="1" customFormat="1" ht="18">
      <c r="B150" s="3"/>
    </row>
    <row r="151" s="1" customFormat="1" ht="18">
      <c r="B151" s="3"/>
    </row>
    <row r="152" s="1" customFormat="1" ht="18">
      <c r="B152" s="3"/>
    </row>
    <row r="153" s="1" customFormat="1" ht="18">
      <c r="B153" s="3"/>
    </row>
    <row r="154" s="1" customFormat="1" ht="18">
      <c r="B154" s="3"/>
    </row>
    <row r="155" s="1" customFormat="1" ht="18">
      <c r="B155" s="3"/>
    </row>
    <row r="156" s="1" customFormat="1" ht="18">
      <c r="B156" s="3"/>
    </row>
    <row r="157" s="1" customFormat="1" ht="18">
      <c r="B157" s="3"/>
    </row>
    <row r="158" s="1" customFormat="1" ht="15"/>
    <row r="159" s="1" customFormat="1" ht="24" customHeight="1"/>
    <row r="160" s="1" customFormat="1" ht="25.5" customHeight="1">
      <c r="B160" s="1" t="s">
        <v>262</v>
      </c>
    </row>
    <row r="161" s="1" customFormat="1" ht="27" customHeight="1">
      <c r="B161" s="1" t="s">
        <v>264</v>
      </c>
    </row>
    <row r="162" s="1" customFormat="1" ht="27" customHeight="1">
      <c r="B162" s="1" t="s">
        <v>263</v>
      </c>
    </row>
    <row r="163" s="1" customFormat="1" ht="24.75" customHeight="1">
      <c r="B163" s="1" t="s">
        <v>261</v>
      </c>
    </row>
    <row r="164" s="1" customFormat="1" ht="21" customHeight="1">
      <c r="B164" s="1" t="s">
        <v>260</v>
      </c>
    </row>
    <row r="165" s="1" customFormat="1" ht="18" customHeight="1">
      <c r="B165" s="1" t="s">
        <v>256</v>
      </c>
    </row>
    <row r="166" s="1" customFormat="1" ht="25.5" customHeight="1">
      <c r="B166" s="1" t="s">
        <v>259</v>
      </c>
    </row>
    <row r="167" s="1" customFormat="1" ht="25.5" customHeight="1">
      <c r="B167" s="2" t="s">
        <v>258</v>
      </c>
    </row>
    <row r="168" s="1" customFormat="1" ht="25.5" customHeight="1">
      <c r="B168" s="1" t="s">
        <v>257</v>
      </c>
    </row>
    <row r="169" s="1" customFormat="1" ht="24.75" customHeight="1">
      <c r="B169" s="1" t="s">
        <v>255</v>
      </c>
    </row>
    <row r="170" spans="2:6" s="1" customFormat="1" ht="21" customHeight="1">
      <c r="B170"/>
      <c r="C170" s="6"/>
      <c r="D170" s="6"/>
      <c r="E170" s="6"/>
      <c r="F170" s="6"/>
    </row>
    <row r="171" spans="2:6" s="1" customFormat="1" ht="21" customHeight="1">
      <c r="B171" s="7" t="s">
        <v>242</v>
      </c>
      <c r="C171" s="7"/>
      <c r="D171" s="6"/>
      <c r="E171" s="6"/>
      <c r="F171" s="6"/>
    </row>
    <row r="172" spans="2:6" s="1" customFormat="1" ht="24.75" customHeight="1">
      <c r="B172" s="6" t="s">
        <v>254</v>
      </c>
      <c r="C172" s="6"/>
      <c r="D172" s="6"/>
      <c r="E172" s="6"/>
      <c r="F172" s="6"/>
    </row>
    <row r="173" spans="2:6" s="1" customFormat="1" ht="24.75" customHeight="1">
      <c r="B173" s="6" t="s">
        <v>209</v>
      </c>
      <c r="C173" s="11"/>
      <c r="D173" s="11"/>
      <c r="E173" s="11"/>
      <c r="F173" s="11"/>
    </row>
    <row r="174" s="1" customFormat="1" ht="24.75" customHeight="1">
      <c r="B174" s="6" t="s">
        <v>253</v>
      </c>
    </row>
    <row r="175" s="1" customFormat="1" ht="31.5" customHeight="1">
      <c r="B175" s="10" t="s">
        <v>1</v>
      </c>
    </row>
    <row r="176" s="1" customFormat="1" ht="21" customHeight="1">
      <c r="B176" s="1" t="s">
        <v>244</v>
      </c>
    </row>
    <row r="177" s="1" customFormat="1" ht="21" customHeight="1"/>
    <row r="178" s="1" customFormat="1" ht="21" customHeight="1">
      <c r="B178" s="10" t="s">
        <v>2</v>
      </c>
    </row>
    <row r="179" s="1" customFormat="1" ht="12" customHeight="1"/>
    <row r="180" s="1" customFormat="1" ht="21" customHeight="1">
      <c r="B180" s="1" t="s">
        <v>243</v>
      </c>
    </row>
    <row r="181" s="1" customFormat="1" ht="21" customHeight="1"/>
    <row r="182" s="1" customFormat="1" ht="21" customHeight="1"/>
    <row r="183" s="1" customFormat="1" ht="21" customHeight="1"/>
    <row r="184" s="1" customFormat="1" ht="21" customHeight="1"/>
    <row r="185" s="1" customFormat="1" ht="21" customHeight="1"/>
    <row r="186" s="1" customFormat="1" ht="21" customHeight="1"/>
    <row r="187" s="1" customFormat="1" ht="21" customHeight="1"/>
    <row r="188" s="1" customFormat="1" ht="21" customHeight="1">
      <c r="B188"/>
    </row>
    <row r="189" s="1" customFormat="1" ht="21" customHeight="1">
      <c r="B189"/>
    </row>
    <row r="190" s="1" customFormat="1" ht="21" customHeight="1">
      <c r="B190"/>
    </row>
    <row r="191" s="1" customFormat="1" ht="21" customHeight="1">
      <c r="B191"/>
    </row>
    <row r="192" s="1" customFormat="1" ht="21" customHeight="1">
      <c r="B192"/>
    </row>
    <row r="193" s="1" customFormat="1" ht="21" customHeight="1">
      <c r="B193"/>
    </row>
    <row r="194" s="1" customFormat="1" ht="21" customHeight="1">
      <c r="B194"/>
    </row>
    <row r="195" s="1" customFormat="1" ht="21" customHeight="1">
      <c r="B195"/>
    </row>
    <row r="196" s="1" customFormat="1" ht="19.5" customHeight="1">
      <c r="B196"/>
    </row>
    <row r="197" s="1" customFormat="1" ht="19.5" customHeight="1">
      <c r="B197"/>
    </row>
    <row r="198" s="1" customFormat="1" ht="19.5" customHeight="1"/>
    <row r="199" s="1" customFormat="1" ht="19.5" customHeight="1">
      <c r="B199" s="3" t="s">
        <v>241</v>
      </c>
    </row>
    <row r="200" s="1" customFormat="1" ht="19.5" customHeight="1"/>
    <row r="201" s="1" customFormat="1" ht="19.5" customHeight="1">
      <c r="B201" s="1" t="s">
        <v>109</v>
      </c>
    </row>
    <row r="202" s="1" customFormat="1" ht="19.5" customHeight="1"/>
    <row r="203" s="1" customFormat="1" ht="19.5" customHeight="1"/>
    <row r="204" s="1" customFormat="1" ht="19.5" customHeight="1"/>
    <row r="205" s="1" customFormat="1" ht="19.5" customHeight="1"/>
    <row r="206" s="1" customFormat="1" ht="19.5" customHeight="1"/>
    <row r="207" s="1" customFormat="1" ht="19.5" customHeight="1"/>
    <row r="208" s="1" customFormat="1" ht="19.5" customHeight="1"/>
    <row r="209" s="1" customFormat="1" ht="19.5" customHeight="1"/>
    <row r="210" s="1" customFormat="1" ht="19.5" customHeight="1"/>
    <row r="211" s="1" customFormat="1" ht="19.5" customHeight="1"/>
    <row r="212" s="1" customFormat="1" ht="19.5" customHeight="1"/>
    <row r="213" s="1" customFormat="1" ht="19.5" customHeight="1"/>
    <row r="214" s="1" customFormat="1" ht="19.5" customHeight="1"/>
    <row r="215" s="1" customFormat="1" ht="19.5" customHeight="1"/>
    <row r="216" s="1" customFormat="1" ht="19.5" customHeight="1"/>
    <row r="217" s="1" customFormat="1" ht="19.5" customHeight="1"/>
    <row r="218" s="1" customFormat="1" ht="19.5" customHeight="1"/>
    <row r="219" s="1" customFormat="1" ht="25.5" customHeight="1">
      <c r="B219" s="1" t="s">
        <v>119</v>
      </c>
    </row>
    <row r="220" s="1" customFormat="1" ht="21" customHeight="1">
      <c r="B220" s="1" t="s">
        <v>117</v>
      </c>
    </row>
    <row r="221" s="1" customFormat="1" ht="25.5" customHeight="1">
      <c r="B221" s="1" t="s">
        <v>111</v>
      </c>
    </row>
    <row r="222" s="1" customFormat="1" ht="25.5" customHeight="1">
      <c r="B222" s="1" t="s">
        <v>118</v>
      </c>
    </row>
    <row r="223" s="1" customFormat="1" ht="25.5" customHeight="1">
      <c r="B223" s="1" t="s">
        <v>116</v>
      </c>
    </row>
    <row r="224" s="1" customFormat="1" ht="19.5" customHeight="1"/>
    <row r="225" s="1" customFormat="1" ht="19.5" customHeight="1"/>
    <row r="226" s="1" customFormat="1" ht="19.5" customHeight="1"/>
    <row r="227" s="1" customFormat="1" ht="19.5" customHeight="1"/>
    <row r="228" s="1" customFormat="1" ht="19.5" customHeight="1"/>
    <row r="229" s="1" customFormat="1" ht="22.5" customHeight="1">
      <c r="B229" s="1" t="s">
        <v>112</v>
      </c>
    </row>
    <row r="230" s="1" customFormat="1" ht="19.5" customHeight="1">
      <c r="B230" s="1" t="s">
        <v>115</v>
      </c>
    </row>
    <row r="231" s="1" customFormat="1" ht="18" customHeight="1">
      <c r="B231" s="1" t="s">
        <v>110</v>
      </c>
    </row>
    <row r="232" s="1" customFormat="1" ht="24.75" customHeight="1">
      <c r="B232" s="1" t="s">
        <v>113</v>
      </c>
    </row>
    <row r="233" s="1" customFormat="1" ht="24" customHeight="1">
      <c r="B233" s="1" t="s">
        <v>114</v>
      </c>
    </row>
    <row r="234" s="1" customFormat="1" ht="24" customHeight="1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>
      <c r="B241" s="1" t="s">
        <v>240</v>
      </c>
    </row>
    <row r="242" s="1" customFormat="1" ht="15"/>
    <row r="243" s="1" customFormat="1" ht="15.75">
      <c r="B243" s="1" t="s">
        <v>237</v>
      </c>
    </row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.75">
      <c r="B251" s="1" t="s">
        <v>239</v>
      </c>
    </row>
    <row r="252" s="1" customFormat="1" ht="18" customHeight="1">
      <c r="B252" s="1" t="s">
        <v>238</v>
      </c>
    </row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8">
      <c r="L262" s="18"/>
    </row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36" customHeight="1"/>
    <row r="271" s="1" customFormat="1" ht="24.75" customHeight="1"/>
    <row r="272" s="1" customFormat="1" ht="27" customHeight="1">
      <c r="B272" s="1" t="s">
        <v>231</v>
      </c>
    </row>
    <row r="273" s="1" customFormat="1" ht="27" customHeight="1">
      <c r="B273" s="1" t="s">
        <v>236</v>
      </c>
    </row>
    <row r="274" s="1" customFormat="1" ht="21.75" customHeight="1">
      <c r="B274" s="1" t="s">
        <v>229</v>
      </c>
    </row>
    <row r="275" s="1" customFormat="1" ht="27" customHeight="1">
      <c r="B275" s="1" t="s">
        <v>232</v>
      </c>
    </row>
    <row r="276" s="1" customFormat="1" ht="27" customHeight="1">
      <c r="B276" s="1" t="s">
        <v>233</v>
      </c>
    </row>
    <row r="277" s="1" customFormat="1" ht="19.5" customHeight="1">
      <c r="B277" s="1" t="s">
        <v>234</v>
      </c>
    </row>
    <row r="278" s="1" customFormat="1" ht="27" customHeight="1">
      <c r="B278" s="1" t="s">
        <v>235</v>
      </c>
    </row>
    <row r="279" s="1" customFormat="1" ht="27" customHeight="1">
      <c r="B279" s="1" t="s">
        <v>230</v>
      </c>
    </row>
    <row r="280" s="1" customFormat="1" ht="19.5" customHeight="1">
      <c r="B280" s="1" t="s">
        <v>44</v>
      </c>
    </row>
    <row r="281" s="1" customFormat="1" ht="49.5" customHeight="1">
      <c r="B281" s="12" t="s">
        <v>39</v>
      </c>
    </row>
    <row r="282" s="6" customFormat="1" ht="25.5" customHeight="1">
      <c r="B282" s="6" t="s">
        <v>227</v>
      </c>
    </row>
    <row r="283" s="6" customFormat="1" ht="24.75" customHeight="1">
      <c r="B283" s="6" t="s">
        <v>228</v>
      </c>
    </row>
    <row r="284" s="6" customFormat="1" ht="27" customHeight="1">
      <c r="B284" s="6" t="s">
        <v>40</v>
      </c>
    </row>
    <row r="285" s="6" customFormat="1" ht="24" customHeight="1">
      <c r="B285" s="6" t="s">
        <v>18</v>
      </c>
    </row>
    <row r="286" s="6" customFormat="1" ht="18" customHeight="1">
      <c r="B286" s="6" t="s">
        <v>226</v>
      </c>
    </row>
    <row r="287" s="6" customFormat="1" ht="21" customHeight="1">
      <c r="B287" s="6" t="s">
        <v>43</v>
      </c>
    </row>
    <row r="288" s="1" customFormat="1" ht="22.5" customHeight="1"/>
    <row r="289" spans="2:4" s="1" customFormat="1" ht="30" customHeight="1">
      <c r="B289" s="1" t="s">
        <v>41</v>
      </c>
      <c r="C289" s="14"/>
      <c r="D289" s="14"/>
    </row>
    <row r="290" s="1" customFormat="1" ht="30" customHeight="1">
      <c r="B290" s="1" t="s">
        <v>42</v>
      </c>
    </row>
    <row r="291" s="1" customFormat="1" ht="30" customHeight="1">
      <c r="B291" s="18" t="s">
        <v>224</v>
      </c>
    </row>
    <row r="292" spans="2:4" s="1" customFormat="1" ht="30" customHeight="1">
      <c r="B292" s="18" t="s">
        <v>225</v>
      </c>
      <c r="D292" s="13"/>
    </row>
    <row r="293" spans="2:4" s="1" customFormat="1" ht="30" customHeight="1">
      <c r="B293" s="1" t="s">
        <v>102</v>
      </c>
      <c r="D293" s="13"/>
    </row>
    <row r="294" s="1" customFormat="1" ht="30" customHeight="1">
      <c r="B294" s="1" t="s">
        <v>100</v>
      </c>
    </row>
    <row r="295" s="1" customFormat="1" ht="30" customHeight="1">
      <c r="B295" s="1" t="s">
        <v>97</v>
      </c>
    </row>
    <row r="296" s="1" customFormat="1" ht="30" customHeight="1">
      <c r="B296" s="3" t="s">
        <v>99</v>
      </c>
    </row>
    <row r="297" spans="1:5" s="6" customFormat="1" ht="30" customHeight="1">
      <c r="A297" s="1"/>
      <c r="B297" s="1" t="s">
        <v>105</v>
      </c>
      <c r="C297" s="16"/>
      <c r="D297" s="16"/>
      <c r="E297" s="17"/>
    </row>
    <row r="298" s="1" customFormat="1" ht="21.75" customHeight="1">
      <c r="B298" s="1" t="s">
        <v>106</v>
      </c>
    </row>
    <row r="299" spans="1:2" s="1" customFormat="1" ht="30" customHeight="1">
      <c r="A299" s="6"/>
      <c r="B299" s="16" t="s">
        <v>104</v>
      </c>
    </row>
    <row r="300" s="1" customFormat="1" ht="30" customHeight="1">
      <c r="B300" s="1" t="s">
        <v>98</v>
      </c>
    </row>
    <row r="301" s="1" customFormat="1" ht="28.5" customHeight="1"/>
    <row r="302" s="1" customFormat="1" ht="21.75" customHeight="1">
      <c r="B302" s="12" t="s">
        <v>101</v>
      </c>
    </row>
    <row r="303" s="1" customFormat="1" ht="21.75" customHeight="1">
      <c r="B303" s="1" t="s">
        <v>96</v>
      </c>
    </row>
    <row r="304" s="1" customFormat="1" ht="27" customHeight="1">
      <c r="B304" s="1" t="s">
        <v>103</v>
      </c>
    </row>
    <row r="305" s="1" customFormat="1" ht="30" customHeight="1">
      <c r="B305" s="1" t="s">
        <v>107</v>
      </c>
    </row>
    <row r="306" s="1" customFormat="1" ht="21" customHeight="1">
      <c r="B306" s="1" t="s">
        <v>108</v>
      </c>
    </row>
    <row r="307" s="1" customFormat="1" ht="30" customHeight="1">
      <c r="B307" s="1" t="s">
        <v>222</v>
      </c>
    </row>
    <row r="308" s="1" customFormat="1" ht="18.75" customHeight="1">
      <c r="B308" s="1" t="s">
        <v>223</v>
      </c>
    </row>
    <row r="309" s="1" customFormat="1" ht="28.5" customHeight="1">
      <c r="B309" s="1" t="s">
        <v>219</v>
      </c>
    </row>
    <row r="310" s="1" customFormat="1" ht="19.5" customHeight="1">
      <c r="B310" s="1" t="s">
        <v>220</v>
      </c>
    </row>
    <row r="311" s="1" customFormat="1" ht="18.75" customHeight="1">
      <c r="B311" s="1" t="s">
        <v>221</v>
      </c>
    </row>
    <row r="312" s="1" customFormat="1" ht="30" customHeight="1">
      <c r="B312" s="1" t="s">
        <v>217</v>
      </c>
    </row>
    <row r="313" s="1" customFormat="1" ht="18" customHeight="1">
      <c r="B313" s="1" t="s">
        <v>218</v>
      </c>
    </row>
    <row r="314" s="1" customFormat="1" ht="33.75" customHeight="1">
      <c r="B314" s="3" t="s">
        <v>88</v>
      </c>
    </row>
    <row r="315" s="1" customFormat="1" ht="30" customHeight="1">
      <c r="B315" s="1" t="s">
        <v>90</v>
      </c>
    </row>
    <row r="316" s="1" customFormat="1" ht="27.75" customHeight="1">
      <c r="B316" s="1" t="s">
        <v>89</v>
      </c>
    </row>
    <row r="317" s="1" customFormat="1" ht="22.5" customHeight="1">
      <c r="B317" s="1" t="s">
        <v>91</v>
      </c>
    </row>
    <row r="318" s="1" customFormat="1" ht="22.5" customHeight="1">
      <c r="B318" s="1" t="s">
        <v>93</v>
      </c>
    </row>
    <row r="319" s="1" customFormat="1" ht="22.5" customHeight="1">
      <c r="B319" s="1" t="s">
        <v>94</v>
      </c>
    </row>
    <row r="320" s="1" customFormat="1" ht="22.5" customHeight="1">
      <c r="B320" s="1" t="s">
        <v>95</v>
      </c>
    </row>
    <row r="321" s="1" customFormat="1" ht="22.5" customHeight="1">
      <c r="B321" s="1" t="s">
        <v>92</v>
      </c>
    </row>
    <row r="322" s="1" customFormat="1" ht="30" customHeight="1">
      <c r="B322" s="3" t="s">
        <v>49</v>
      </c>
    </row>
    <row r="323" s="1" customFormat="1" ht="24.75" customHeight="1">
      <c r="B323" s="1" t="s">
        <v>50</v>
      </c>
    </row>
    <row r="324" s="1" customFormat="1" ht="21" customHeight="1">
      <c r="B324" s="1" t="s">
        <v>51</v>
      </c>
    </row>
    <row r="325" s="1" customFormat="1" ht="27" customHeight="1">
      <c r="B325" s="1" t="s">
        <v>48</v>
      </c>
    </row>
    <row r="326" spans="2:241" s="1" customFormat="1" ht="21.75" customHeight="1">
      <c r="B326" s="1" t="s">
        <v>46</v>
      </c>
      <c r="C326" s="20"/>
      <c r="D326" s="19"/>
      <c r="F326" s="15"/>
      <c r="T326" s="1">
        <v>1</v>
      </c>
      <c r="U326">
        <f aca="true" t="shared" si="0" ref="U326:AJ326">T326+1</f>
        <v>2</v>
      </c>
      <c r="V326">
        <f t="shared" si="0"/>
        <v>3</v>
      </c>
      <c r="W326">
        <f t="shared" si="0"/>
        <v>4</v>
      </c>
      <c r="X326">
        <f t="shared" si="0"/>
        <v>5</v>
      </c>
      <c r="Y326">
        <f t="shared" si="0"/>
        <v>6</v>
      </c>
      <c r="Z326">
        <f t="shared" si="0"/>
        <v>7</v>
      </c>
      <c r="AA326">
        <f t="shared" si="0"/>
        <v>8</v>
      </c>
      <c r="AB326">
        <f t="shared" si="0"/>
        <v>9</v>
      </c>
      <c r="AC326">
        <f t="shared" si="0"/>
        <v>10</v>
      </c>
      <c r="AD326">
        <f t="shared" si="0"/>
        <v>11</v>
      </c>
      <c r="AE326">
        <f t="shared" si="0"/>
        <v>12</v>
      </c>
      <c r="AF326">
        <f t="shared" si="0"/>
        <v>13</v>
      </c>
      <c r="AG326">
        <f t="shared" si="0"/>
        <v>14</v>
      </c>
      <c r="AH326">
        <f t="shared" si="0"/>
        <v>15</v>
      </c>
      <c r="AI326">
        <f t="shared" si="0"/>
        <v>16</v>
      </c>
      <c r="AJ326">
        <f t="shared" si="0"/>
        <v>17</v>
      </c>
      <c r="AK326">
        <f aca="true" t="shared" si="1" ref="AK326:AZ326">AJ326+1</f>
        <v>18</v>
      </c>
      <c r="AL326">
        <f t="shared" si="1"/>
        <v>19</v>
      </c>
      <c r="AM326">
        <f t="shared" si="1"/>
        <v>20</v>
      </c>
      <c r="AN326">
        <f t="shared" si="1"/>
        <v>21</v>
      </c>
      <c r="AO326">
        <f t="shared" si="1"/>
        <v>22</v>
      </c>
      <c r="AP326">
        <f t="shared" si="1"/>
        <v>23</v>
      </c>
      <c r="AQ326">
        <f t="shared" si="1"/>
        <v>24</v>
      </c>
      <c r="AR326">
        <f t="shared" si="1"/>
        <v>25</v>
      </c>
      <c r="AS326">
        <f t="shared" si="1"/>
        <v>26</v>
      </c>
      <c r="AT326">
        <f t="shared" si="1"/>
        <v>27</v>
      </c>
      <c r="AU326">
        <f t="shared" si="1"/>
        <v>28</v>
      </c>
      <c r="AV326">
        <f t="shared" si="1"/>
        <v>29</v>
      </c>
      <c r="AW326">
        <f t="shared" si="1"/>
        <v>30</v>
      </c>
      <c r="AX326">
        <f t="shared" si="1"/>
        <v>31</v>
      </c>
      <c r="AY326">
        <f t="shared" si="1"/>
        <v>32</v>
      </c>
      <c r="AZ326">
        <f t="shared" si="1"/>
        <v>33</v>
      </c>
      <c r="BA326">
        <f aca="true" t="shared" si="2" ref="BA326:BP326">AZ326+1</f>
        <v>34</v>
      </c>
      <c r="BB326">
        <f t="shared" si="2"/>
        <v>35</v>
      </c>
      <c r="BC326">
        <f t="shared" si="2"/>
        <v>36</v>
      </c>
      <c r="BD326">
        <f t="shared" si="2"/>
        <v>37</v>
      </c>
      <c r="BE326">
        <f t="shared" si="2"/>
        <v>38</v>
      </c>
      <c r="BF326">
        <f t="shared" si="2"/>
        <v>39</v>
      </c>
      <c r="BG326">
        <f t="shared" si="2"/>
        <v>40</v>
      </c>
      <c r="BH326">
        <f t="shared" si="2"/>
        <v>41</v>
      </c>
      <c r="BI326">
        <f t="shared" si="2"/>
        <v>42</v>
      </c>
      <c r="BJ326">
        <f t="shared" si="2"/>
        <v>43</v>
      </c>
      <c r="BK326">
        <f t="shared" si="2"/>
        <v>44</v>
      </c>
      <c r="BL326">
        <f t="shared" si="2"/>
        <v>45</v>
      </c>
      <c r="BM326">
        <f t="shared" si="2"/>
        <v>46</v>
      </c>
      <c r="BN326">
        <f t="shared" si="2"/>
        <v>47</v>
      </c>
      <c r="BO326">
        <f t="shared" si="2"/>
        <v>48</v>
      </c>
      <c r="BP326">
        <f t="shared" si="2"/>
        <v>49</v>
      </c>
      <c r="BQ326">
        <f aca="true" t="shared" si="3" ref="BQ326:CF326">BP326+1</f>
        <v>50</v>
      </c>
      <c r="BR326">
        <f t="shared" si="3"/>
        <v>51</v>
      </c>
      <c r="BS326">
        <f t="shared" si="3"/>
        <v>52</v>
      </c>
      <c r="BT326">
        <f t="shared" si="3"/>
        <v>53</v>
      </c>
      <c r="BU326">
        <f t="shared" si="3"/>
        <v>54</v>
      </c>
      <c r="BV326">
        <f t="shared" si="3"/>
        <v>55</v>
      </c>
      <c r="BW326">
        <f t="shared" si="3"/>
        <v>56</v>
      </c>
      <c r="BX326">
        <f t="shared" si="3"/>
        <v>57</v>
      </c>
      <c r="BY326">
        <f t="shared" si="3"/>
        <v>58</v>
      </c>
      <c r="BZ326">
        <f t="shared" si="3"/>
        <v>59</v>
      </c>
      <c r="CA326">
        <f t="shared" si="3"/>
        <v>60</v>
      </c>
      <c r="CB326">
        <f t="shared" si="3"/>
        <v>61</v>
      </c>
      <c r="CC326">
        <f t="shared" si="3"/>
        <v>62</v>
      </c>
      <c r="CD326">
        <f t="shared" si="3"/>
        <v>63</v>
      </c>
      <c r="CE326">
        <f t="shared" si="3"/>
        <v>64</v>
      </c>
      <c r="CF326">
        <f t="shared" si="3"/>
        <v>65</v>
      </c>
      <c r="CG326">
        <f aca="true" t="shared" si="4" ref="CG326:CV326">CF326+1</f>
        <v>66</v>
      </c>
      <c r="CH326">
        <f t="shared" si="4"/>
        <v>67</v>
      </c>
      <c r="CI326">
        <f t="shared" si="4"/>
        <v>68</v>
      </c>
      <c r="CJ326">
        <f t="shared" si="4"/>
        <v>69</v>
      </c>
      <c r="CK326">
        <f t="shared" si="4"/>
        <v>70</v>
      </c>
      <c r="CL326">
        <f t="shared" si="4"/>
        <v>71</v>
      </c>
      <c r="CM326">
        <f t="shared" si="4"/>
        <v>72</v>
      </c>
      <c r="CN326">
        <f t="shared" si="4"/>
        <v>73</v>
      </c>
      <c r="CO326">
        <f t="shared" si="4"/>
        <v>74</v>
      </c>
      <c r="CP326">
        <f t="shared" si="4"/>
        <v>75</v>
      </c>
      <c r="CQ326">
        <f t="shared" si="4"/>
        <v>76</v>
      </c>
      <c r="CR326">
        <f t="shared" si="4"/>
        <v>77</v>
      </c>
      <c r="CS326">
        <f t="shared" si="4"/>
        <v>78</v>
      </c>
      <c r="CT326">
        <f t="shared" si="4"/>
        <v>79</v>
      </c>
      <c r="CU326">
        <f t="shared" si="4"/>
        <v>80</v>
      </c>
      <c r="CV326">
        <f t="shared" si="4"/>
        <v>81</v>
      </c>
      <c r="CW326">
        <f aca="true" t="shared" si="5" ref="CW326:DL326">CV326+1</f>
        <v>82</v>
      </c>
      <c r="CX326">
        <f t="shared" si="5"/>
        <v>83</v>
      </c>
      <c r="CY326">
        <f t="shared" si="5"/>
        <v>84</v>
      </c>
      <c r="CZ326">
        <f t="shared" si="5"/>
        <v>85</v>
      </c>
      <c r="DA326">
        <f t="shared" si="5"/>
        <v>86</v>
      </c>
      <c r="DB326">
        <f t="shared" si="5"/>
        <v>87</v>
      </c>
      <c r="DC326">
        <f t="shared" si="5"/>
        <v>88</v>
      </c>
      <c r="DD326">
        <f t="shared" si="5"/>
        <v>89</v>
      </c>
      <c r="DE326">
        <f t="shared" si="5"/>
        <v>90</v>
      </c>
      <c r="DF326">
        <f t="shared" si="5"/>
        <v>91</v>
      </c>
      <c r="DG326">
        <f t="shared" si="5"/>
        <v>92</v>
      </c>
      <c r="DH326">
        <f t="shared" si="5"/>
        <v>93</v>
      </c>
      <c r="DI326">
        <f t="shared" si="5"/>
        <v>94</v>
      </c>
      <c r="DJ326">
        <f t="shared" si="5"/>
        <v>95</v>
      </c>
      <c r="DK326">
        <f t="shared" si="5"/>
        <v>96</v>
      </c>
      <c r="DL326">
        <f t="shared" si="5"/>
        <v>97</v>
      </c>
      <c r="DM326">
        <f aca="true" t="shared" si="6" ref="DM326:EB326">DL326+1</f>
        <v>98</v>
      </c>
      <c r="DN326">
        <f t="shared" si="6"/>
        <v>99</v>
      </c>
      <c r="DO326">
        <f t="shared" si="6"/>
        <v>100</v>
      </c>
      <c r="DP326">
        <f t="shared" si="6"/>
        <v>101</v>
      </c>
      <c r="DQ326">
        <f t="shared" si="6"/>
        <v>102</v>
      </c>
      <c r="DR326">
        <f t="shared" si="6"/>
        <v>103</v>
      </c>
      <c r="DS326">
        <f t="shared" si="6"/>
        <v>104</v>
      </c>
      <c r="DT326">
        <f t="shared" si="6"/>
        <v>105</v>
      </c>
      <c r="DU326">
        <f t="shared" si="6"/>
        <v>106</v>
      </c>
      <c r="DV326">
        <f t="shared" si="6"/>
        <v>107</v>
      </c>
      <c r="DW326">
        <f t="shared" si="6"/>
        <v>108</v>
      </c>
      <c r="DX326">
        <f t="shared" si="6"/>
        <v>109</v>
      </c>
      <c r="DY326">
        <f t="shared" si="6"/>
        <v>110</v>
      </c>
      <c r="DZ326">
        <f t="shared" si="6"/>
        <v>111</v>
      </c>
      <c r="EA326">
        <f t="shared" si="6"/>
        <v>112</v>
      </c>
      <c r="EB326">
        <f t="shared" si="6"/>
        <v>113</v>
      </c>
      <c r="EC326">
        <f aca="true" t="shared" si="7" ref="EC326:ER326">EB326+1</f>
        <v>114</v>
      </c>
      <c r="ED326">
        <f t="shared" si="7"/>
        <v>115</v>
      </c>
      <c r="EE326">
        <f t="shared" si="7"/>
        <v>116</v>
      </c>
      <c r="EF326">
        <f t="shared" si="7"/>
        <v>117</v>
      </c>
      <c r="EG326">
        <f t="shared" si="7"/>
        <v>118</v>
      </c>
      <c r="EH326">
        <f t="shared" si="7"/>
        <v>119</v>
      </c>
      <c r="EI326">
        <f t="shared" si="7"/>
        <v>120</v>
      </c>
      <c r="EJ326">
        <f t="shared" si="7"/>
        <v>121</v>
      </c>
      <c r="EK326">
        <f t="shared" si="7"/>
        <v>122</v>
      </c>
      <c r="EL326">
        <f t="shared" si="7"/>
        <v>123</v>
      </c>
      <c r="EM326">
        <f t="shared" si="7"/>
        <v>124</v>
      </c>
      <c r="EN326">
        <f t="shared" si="7"/>
        <v>125</v>
      </c>
      <c r="EO326">
        <f t="shared" si="7"/>
        <v>126</v>
      </c>
      <c r="EP326">
        <f t="shared" si="7"/>
        <v>127</v>
      </c>
      <c r="EQ326">
        <f t="shared" si="7"/>
        <v>128</v>
      </c>
      <c r="ER326">
        <f t="shared" si="7"/>
        <v>129</v>
      </c>
      <c r="ES326">
        <f aca="true" t="shared" si="8" ref="ES326:FH326">ER326+1</f>
        <v>130</v>
      </c>
      <c r="ET326">
        <f t="shared" si="8"/>
        <v>131</v>
      </c>
      <c r="EU326">
        <f t="shared" si="8"/>
        <v>132</v>
      </c>
      <c r="EV326">
        <f t="shared" si="8"/>
        <v>133</v>
      </c>
      <c r="EW326">
        <f t="shared" si="8"/>
        <v>134</v>
      </c>
      <c r="EX326">
        <f t="shared" si="8"/>
        <v>135</v>
      </c>
      <c r="EY326">
        <f t="shared" si="8"/>
        <v>136</v>
      </c>
      <c r="EZ326">
        <f t="shared" si="8"/>
        <v>137</v>
      </c>
      <c r="FA326">
        <f t="shared" si="8"/>
        <v>138</v>
      </c>
      <c r="FB326">
        <f t="shared" si="8"/>
        <v>139</v>
      </c>
      <c r="FC326">
        <f t="shared" si="8"/>
        <v>140</v>
      </c>
      <c r="FD326">
        <f t="shared" si="8"/>
        <v>141</v>
      </c>
      <c r="FE326">
        <f t="shared" si="8"/>
        <v>142</v>
      </c>
      <c r="FF326">
        <f t="shared" si="8"/>
        <v>143</v>
      </c>
      <c r="FG326">
        <f t="shared" si="8"/>
        <v>144</v>
      </c>
      <c r="FH326">
        <f t="shared" si="8"/>
        <v>145</v>
      </c>
      <c r="FI326">
        <f aca="true" t="shared" si="9" ref="FI326:FX326">FH326+1</f>
        <v>146</v>
      </c>
      <c r="FJ326">
        <f t="shared" si="9"/>
        <v>147</v>
      </c>
      <c r="FK326">
        <f t="shared" si="9"/>
        <v>148</v>
      </c>
      <c r="FL326">
        <f t="shared" si="9"/>
        <v>149</v>
      </c>
      <c r="FM326">
        <f t="shared" si="9"/>
        <v>150</v>
      </c>
      <c r="FN326">
        <f t="shared" si="9"/>
        <v>151</v>
      </c>
      <c r="FO326">
        <f t="shared" si="9"/>
        <v>152</v>
      </c>
      <c r="FP326">
        <f t="shared" si="9"/>
        <v>153</v>
      </c>
      <c r="FQ326">
        <f t="shared" si="9"/>
        <v>154</v>
      </c>
      <c r="FR326">
        <f t="shared" si="9"/>
        <v>155</v>
      </c>
      <c r="FS326">
        <f t="shared" si="9"/>
        <v>156</v>
      </c>
      <c r="FT326">
        <f t="shared" si="9"/>
        <v>157</v>
      </c>
      <c r="FU326">
        <f t="shared" si="9"/>
        <v>158</v>
      </c>
      <c r="FV326">
        <f t="shared" si="9"/>
        <v>159</v>
      </c>
      <c r="FW326">
        <f t="shared" si="9"/>
        <v>160</v>
      </c>
      <c r="FX326">
        <f t="shared" si="9"/>
        <v>161</v>
      </c>
      <c r="FY326">
        <f aca="true" t="shared" si="10" ref="FY326:GN326">FX326+1</f>
        <v>162</v>
      </c>
      <c r="FZ326">
        <f t="shared" si="10"/>
        <v>163</v>
      </c>
      <c r="GA326">
        <f t="shared" si="10"/>
        <v>164</v>
      </c>
      <c r="GB326">
        <f t="shared" si="10"/>
        <v>165</v>
      </c>
      <c r="GC326">
        <f t="shared" si="10"/>
        <v>166</v>
      </c>
      <c r="GD326">
        <f t="shared" si="10"/>
        <v>167</v>
      </c>
      <c r="GE326">
        <f t="shared" si="10"/>
        <v>168</v>
      </c>
      <c r="GF326">
        <f t="shared" si="10"/>
        <v>169</v>
      </c>
      <c r="GG326">
        <f t="shared" si="10"/>
        <v>170</v>
      </c>
      <c r="GH326">
        <f t="shared" si="10"/>
        <v>171</v>
      </c>
      <c r="GI326">
        <f t="shared" si="10"/>
        <v>172</v>
      </c>
      <c r="GJ326">
        <f t="shared" si="10"/>
        <v>173</v>
      </c>
      <c r="GK326">
        <f t="shared" si="10"/>
        <v>174</v>
      </c>
      <c r="GL326">
        <f t="shared" si="10"/>
        <v>175</v>
      </c>
      <c r="GM326">
        <f t="shared" si="10"/>
        <v>176</v>
      </c>
      <c r="GN326">
        <f t="shared" si="10"/>
        <v>177</v>
      </c>
      <c r="GO326">
        <f aca="true" t="shared" si="11" ref="GO326:HD326">GN326+1</f>
        <v>178</v>
      </c>
      <c r="GP326">
        <f t="shared" si="11"/>
        <v>179</v>
      </c>
      <c r="GQ326">
        <f t="shared" si="11"/>
        <v>180</v>
      </c>
      <c r="GR326">
        <f t="shared" si="11"/>
        <v>181</v>
      </c>
      <c r="GS326">
        <f t="shared" si="11"/>
        <v>182</v>
      </c>
      <c r="GT326">
        <f t="shared" si="11"/>
        <v>183</v>
      </c>
      <c r="GU326">
        <f t="shared" si="11"/>
        <v>184</v>
      </c>
      <c r="GV326">
        <f t="shared" si="11"/>
        <v>185</v>
      </c>
      <c r="GW326">
        <f t="shared" si="11"/>
        <v>186</v>
      </c>
      <c r="GX326">
        <f t="shared" si="11"/>
        <v>187</v>
      </c>
      <c r="GY326">
        <f t="shared" si="11"/>
        <v>188</v>
      </c>
      <c r="GZ326">
        <f t="shared" si="11"/>
        <v>189</v>
      </c>
      <c r="HA326">
        <f t="shared" si="11"/>
        <v>190</v>
      </c>
      <c r="HB326">
        <f t="shared" si="11"/>
        <v>191</v>
      </c>
      <c r="HC326">
        <f t="shared" si="11"/>
        <v>192</v>
      </c>
      <c r="HD326">
        <f t="shared" si="11"/>
        <v>193</v>
      </c>
      <c r="HE326">
        <f aca="true" t="shared" si="12" ref="HE326:HK326">HD326+1</f>
        <v>194</v>
      </c>
      <c r="HF326">
        <f t="shared" si="12"/>
        <v>195</v>
      </c>
      <c r="HG326">
        <f t="shared" si="12"/>
        <v>196</v>
      </c>
      <c r="HH326">
        <f t="shared" si="12"/>
        <v>197</v>
      </c>
      <c r="HI326">
        <f t="shared" si="12"/>
        <v>198</v>
      </c>
      <c r="HJ326">
        <f t="shared" si="12"/>
        <v>199</v>
      </c>
      <c r="HK326">
        <f t="shared" si="12"/>
        <v>200</v>
      </c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</row>
    <row r="327" spans="2:241" s="1" customFormat="1" ht="34.5" customHeight="1">
      <c r="B327" s="1" t="s">
        <v>47</v>
      </c>
      <c r="C327" s="20"/>
      <c r="D327" s="19"/>
      <c r="F327" s="15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</row>
    <row r="328" spans="2:241" s="1" customFormat="1" ht="22.5" customHeight="1">
      <c r="B328" s="1" t="s">
        <v>52</v>
      </c>
      <c r="C328" s="20"/>
      <c r="D328" s="19"/>
      <c r="F328" s="15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</row>
    <row r="329" spans="2:241" s="1" customFormat="1" ht="30" customHeight="1">
      <c r="B329" s="2" t="s">
        <v>83</v>
      </c>
      <c r="C329" s="20"/>
      <c r="D329" s="19"/>
      <c r="F329" s="15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</row>
    <row r="330" spans="2:241" s="1" customFormat="1" ht="24" customHeight="1">
      <c r="B330" s="2" t="s">
        <v>82</v>
      </c>
      <c r="C330" s="20"/>
      <c r="D330" s="19"/>
      <c r="F330" s="15"/>
      <c r="K330" s="13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</row>
    <row r="331" spans="3:241" s="1" customFormat="1" ht="27" customHeight="1">
      <c r="C331" s="20"/>
      <c r="D331" s="19"/>
      <c r="F331" s="15"/>
      <c r="K331" s="13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</row>
    <row r="332" spans="2:240" s="1" customFormat="1" ht="25.5" customHeight="1">
      <c r="B332" s="47" t="s">
        <v>45</v>
      </c>
      <c r="C332" s="48"/>
      <c r="D332" s="48"/>
      <c r="E332" s="49"/>
      <c r="F332" s="50"/>
      <c r="G332" s="49"/>
      <c r="H332" s="49"/>
      <c r="I332" s="49"/>
      <c r="N332" s="28"/>
      <c r="O332" s="28"/>
      <c r="P332" s="28"/>
      <c r="Q332" s="28"/>
      <c r="R332" s="28" t="s">
        <v>13</v>
      </c>
      <c r="S332" s="28" t="s">
        <v>14</v>
      </c>
      <c r="T332">
        <f>B339</f>
        <v>100</v>
      </c>
      <c r="U332" t="e">
        <f aca="true" t="shared" si="13" ref="U332:AZ332">IF((T332+$B349*T332*($B336-T332-(T338*$B347))/$B336)&lt;1,0,(T332+$B349*T332*($B336-T332-(T338*$B347))/$B336))</f>
        <v>#VALUE!</v>
      </c>
      <c r="V332" t="e">
        <f t="shared" si="13"/>
        <v>#VALUE!</v>
      </c>
      <c r="W332" t="e">
        <f t="shared" si="13"/>
        <v>#VALUE!</v>
      </c>
      <c r="X332" t="e">
        <f t="shared" si="13"/>
        <v>#VALUE!</v>
      </c>
      <c r="Y332" t="e">
        <f t="shared" si="13"/>
        <v>#VALUE!</v>
      </c>
      <c r="Z332" t="e">
        <f t="shared" si="13"/>
        <v>#VALUE!</v>
      </c>
      <c r="AA332" t="e">
        <f t="shared" si="13"/>
        <v>#VALUE!</v>
      </c>
      <c r="AB332" t="e">
        <f t="shared" si="13"/>
        <v>#VALUE!</v>
      </c>
      <c r="AC332" t="e">
        <f t="shared" si="13"/>
        <v>#VALUE!</v>
      </c>
      <c r="AD332" t="e">
        <f t="shared" si="13"/>
        <v>#VALUE!</v>
      </c>
      <c r="AE332" t="e">
        <f t="shared" si="13"/>
        <v>#VALUE!</v>
      </c>
      <c r="AF332" t="e">
        <f t="shared" si="13"/>
        <v>#VALUE!</v>
      </c>
      <c r="AG332" t="e">
        <f t="shared" si="13"/>
        <v>#VALUE!</v>
      </c>
      <c r="AH332" t="e">
        <f t="shared" si="13"/>
        <v>#VALUE!</v>
      </c>
      <c r="AI332" t="e">
        <f t="shared" si="13"/>
        <v>#VALUE!</v>
      </c>
      <c r="AJ332" t="e">
        <f t="shared" si="13"/>
        <v>#VALUE!</v>
      </c>
      <c r="AK332" t="e">
        <f t="shared" si="13"/>
        <v>#VALUE!</v>
      </c>
      <c r="AL332" t="e">
        <f t="shared" si="13"/>
        <v>#VALUE!</v>
      </c>
      <c r="AM332" t="e">
        <f t="shared" si="13"/>
        <v>#VALUE!</v>
      </c>
      <c r="AN332" t="e">
        <f t="shared" si="13"/>
        <v>#VALUE!</v>
      </c>
      <c r="AO332" t="e">
        <f t="shared" si="13"/>
        <v>#VALUE!</v>
      </c>
      <c r="AP332" t="e">
        <f t="shared" si="13"/>
        <v>#VALUE!</v>
      </c>
      <c r="AQ332" t="e">
        <f t="shared" si="13"/>
        <v>#VALUE!</v>
      </c>
      <c r="AR332" t="e">
        <f t="shared" si="13"/>
        <v>#VALUE!</v>
      </c>
      <c r="AS332" t="e">
        <f t="shared" si="13"/>
        <v>#VALUE!</v>
      </c>
      <c r="AT332" t="e">
        <f t="shared" si="13"/>
        <v>#VALUE!</v>
      </c>
      <c r="AU332" t="e">
        <f t="shared" si="13"/>
        <v>#VALUE!</v>
      </c>
      <c r="AV332" t="e">
        <f t="shared" si="13"/>
        <v>#VALUE!</v>
      </c>
      <c r="AW332" t="e">
        <f t="shared" si="13"/>
        <v>#VALUE!</v>
      </c>
      <c r="AX332" t="e">
        <f t="shared" si="13"/>
        <v>#VALUE!</v>
      </c>
      <c r="AY332" t="e">
        <f t="shared" si="13"/>
        <v>#VALUE!</v>
      </c>
      <c r="AZ332" t="e">
        <f t="shared" si="13"/>
        <v>#VALUE!</v>
      </c>
      <c r="BA332" t="e">
        <f aca="true" t="shared" si="14" ref="BA332:CF332">IF((AZ332+$B349*AZ332*($B336-AZ332-(AZ338*$B347))/$B336)&lt;1,0,(AZ332+$B349*AZ332*($B336-AZ332-(AZ338*$B347))/$B336))</f>
        <v>#VALUE!</v>
      </c>
      <c r="BB332" t="e">
        <f t="shared" si="14"/>
        <v>#VALUE!</v>
      </c>
      <c r="BC332" t="e">
        <f t="shared" si="14"/>
        <v>#VALUE!</v>
      </c>
      <c r="BD332" t="e">
        <f t="shared" si="14"/>
        <v>#VALUE!</v>
      </c>
      <c r="BE332" t="e">
        <f t="shared" si="14"/>
        <v>#VALUE!</v>
      </c>
      <c r="BF332" t="e">
        <f t="shared" si="14"/>
        <v>#VALUE!</v>
      </c>
      <c r="BG332" t="e">
        <f t="shared" si="14"/>
        <v>#VALUE!</v>
      </c>
      <c r="BH332" t="e">
        <f t="shared" si="14"/>
        <v>#VALUE!</v>
      </c>
      <c r="BI332" t="e">
        <f t="shared" si="14"/>
        <v>#VALUE!</v>
      </c>
      <c r="BJ332" t="e">
        <f t="shared" si="14"/>
        <v>#VALUE!</v>
      </c>
      <c r="BK332" t="e">
        <f t="shared" si="14"/>
        <v>#VALUE!</v>
      </c>
      <c r="BL332" t="e">
        <f t="shared" si="14"/>
        <v>#VALUE!</v>
      </c>
      <c r="BM332" t="e">
        <f t="shared" si="14"/>
        <v>#VALUE!</v>
      </c>
      <c r="BN332" t="e">
        <f t="shared" si="14"/>
        <v>#VALUE!</v>
      </c>
      <c r="BO332" t="e">
        <f t="shared" si="14"/>
        <v>#VALUE!</v>
      </c>
      <c r="BP332" t="e">
        <f t="shared" si="14"/>
        <v>#VALUE!</v>
      </c>
      <c r="BQ332" t="e">
        <f t="shared" si="14"/>
        <v>#VALUE!</v>
      </c>
      <c r="BR332" t="e">
        <f t="shared" si="14"/>
        <v>#VALUE!</v>
      </c>
      <c r="BS332" t="e">
        <f t="shared" si="14"/>
        <v>#VALUE!</v>
      </c>
      <c r="BT332" t="e">
        <f t="shared" si="14"/>
        <v>#VALUE!</v>
      </c>
      <c r="BU332" t="e">
        <f t="shared" si="14"/>
        <v>#VALUE!</v>
      </c>
      <c r="BV332" t="e">
        <f t="shared" si="14"/>
        <v>#VALUE!</v>
      </c>
      <c r="BW332" t="e">
        <f t="shared" si="14"/>
        <v>#VALUE!</v>
      </c>
      <c r="BX332" t="e">
        <f t="shared" si="14"/>
        <v>#VALUE!</v>
      </c>
      <c r="BY332" t="e">
        <f t="shared" si="14"/>
        <v>#VALUE!</v>
      </c>
      <c r="BZ332" t="e">
        <f t="shared" si="14"/>
        <v>#VALUE!</v>
      </c>
      <c r="CA332" t="e">
        <f t="shared" si="14"/>
        <v>#VALUE!</v>
      </c>
      <c r="CB332" t="e">
        <f t="shared" si="14"/>
        <v>#VALUE!</v>
      </c>
      <c r="CC332" t="e">
        <f t="shared" si="14"/>
        <v>#VALUE!</v>
      </c>
      <c r="CD332" t="e">
        <f t="shared" si="14"/>
        <v>#VALUE!</v>
      </c>
      <c r="CE332" t="e">
        <f t="shared" si="14"/>
        <v>#VALUE!</v>
      </c>
      <c r="CF332" t="e">
        <f t="shared" si="14"/>
        <v>#VALUE!</v>
      </c>
      <c r="CG332" t="e">
        <f aca="true" t="shared" si="15" ref="CG332:DL332">IF((CF332+$B349*CF332*($B336-CF332-(CF338*$B347))/$B336)&lt;1,0,(CF332+$B349*CF332*($B336-CF332-(CF338*$B347))/$B336))</f>
        <v>#VALUE!</v>
      </c>
      <c r="CH332" t="e">
        <f t="shared" si="15"/>
        <v>#VALUE!</v>
      </c>
      <c r="CI332" t="e">
        <f t="shared" si="15"/>
        <v>#VALUE!</v>
      </c>
      <c r="CJ332" t="e">
        <f t="shared" si="15"/>
        <v>#VALUE!</v>
      </c>
      <c r="CK332" t="e">
        <f t="shared" si="15"/>
        <v>#VALUE!</v>
      </c>
      <c r="CL332" t="e">
        <f t="shared" si="15"/>
        <v>#VALUE!</v>
      </c>
      <c r="CM332" t="e">
        <f t="shared" si="15"/>
        <v>#VALUE!</v>
      </c>
      <c r="CN332" t="e">
        <f t="shared" si="15"/>
        <v>#VALUE!</v>
      </c>
      <c r="CO332" t="e">
        <f t="shared" si="15"/>
        <v>#VALUE!</v>
      </c>
      <c r="CP332" t="e">
        <f t="shared" si="15"/>
        <v>#VALUE!</v>
      </c>
      <c r="CQ332" t="e">
        <f t="shared" si="15"/>
        <v>#VALUE!</v>
      </c>
      <c r="CR332" t="e">
        <f t="shared" si="15"/>
        <v>#VALUE!</v>
      </c>
      <c r="CS332" t="e">
        <f t="shared" si="15"/>
        <v>#VALUE!</v>
      </c>
      <c r="CT332" t="e">
        <f t="shared" si="15"/>
        <v>#VALUE!</v>
      </c>
      <c r="CU332" t="e">
        <f t="shared" si="15"/>
        <v>#VALUE!</v>
      </c>
      <c r="CV332" t="e">
        <f t="shared" si="15"/>
        <v>#VALUE!</v>
      </c>
      <c r="CW332" t="e">
        <f t="shared" si="15"/>
        <v>#VALUE!</v>
      </c>
      <c r="CX332" t="e">
        <f t="shared" si="15"/>
        <v>#VALUE!</v>
      </c>
      <c r="CY332" t="e">
        <f t="shared" si="15"/>
        <v>#VALUE!</v>
      </c>
      <c r="CZ332" t="e">
        <f t="shared" si="15"/>
        <v>#VALUE!</v>
      </c>
      <c r="DA332" t="e">
        <f t="shared" si="15"/>
        <v>#VALUE!</v>
      </c>
      <c r="DB332" t="e">
        <f t="shared" si="15"/>
        <v>#VALUE!</v>
      </c>
      <c r="DC332" t="e">
        <f t="shared" si="15"/>
        <v>#VALUE!</v>
      </c>
      <c r="DD332" t="e">
        <f t="shared" si="15"/>
        <v>#VALUE!</v>
      </c>
      <c r="DE332" t="e">
        <f t="shared" si="15"/>
        <v>#VALUE!</v>
      </c>
      <c r="DF332" t="e">
        <f t="shared" si="15"/>
        <v>#VALUE!</v>
      </c>
      <c r="DG332" t="e">
        <f t="shared" si="15"/>
        <v>#VALUE!</v>
      </c>
      <c r="DH332" t="e">
        <f t="shared" si="15"/>
        <v>#VALUE!</v>
      </c>
      <c r="DI332" t="e">
        <f t="shared" si="15"/>
        <v>#VALUE!</v>
      </c>
      <c r="DJ332" t="e">
        <f t="shared" si="15"/>
        <v>#VALUE!</v>
      </c>
      <c r="DK332" t="e">
        <f t="shared" si="15"/>
        <v>#VALUE!</v>
      </c>
      <c r="DL332" t="e">
        <f t="shared" si="15"/>
        <v>#VALUE!</v>
      </c>
      <c r="DM332" t="e">
        <f aca="true" t="shared" si="16" ref="DM332:ER332">IF((DL332+$B349*DL332*($B336-DL332-(DL338*$B347))/$B336)&lt;1,0,(DL332+$B349*DL332*($B336-DL332-(DL338*$B347))/$B336))</f>
        <v>#VALUE!</v>
      </c>
      <c r="DN332" t="e">
        <f t="shared" si="16"/>
        <v>#VALUE!</v>
      </c>
      <c r="DO332" t="e">
        <f t="shared" si="16"/>
        <v>#VALUE!</v>
      </c>
      <c r="DP332" t="e">
        <f t="shared" si="16"/>
        <v>#VALUE!</v>
      </c>
      <c r="DQ332" t="e">
        <f t="shared" si="16"/>
        <v>#VALUE!</v>
      </c>
      <c r="DR332" t="e">
        <f t="shared" si="16"/>
        <v>#VALUE!</v>
      </c>
      <c r="DS332" t="e">
        <f t="shared" si="16"/>
        <v>#VALUE!</v>
      </c>
      <c r="DT332" t="e">
        <f t="shared" si="16"/>
        <v>#VALUE!</v>
      </c>
      <c r="DU332" t="e">
        <f t="shared" si="16"/>
        <v>#VALUE!</v>
      </c>
      <c r="DV332" t="e">
        <f t="shared" si="16"/>
        <v>#VALUE!</v>
      </c>
      <c r="DW332" t="e">
        <f t="shared" si="16"/>
        <v>#VALUE!</v>
      </c>
      <c r="DX332" t="e">
        <f t="shared" si="16"/>
        <v>#VALUE!</v>
      </c>
      <c r="DY332" t="e">
        <f t="shared" si="16"/>
        <v>#VALUE!</v>
      </c>
      <c r="DZ332" t="e">
        <f t="shared" si="16"/>
        <v>#VALUE!</v>
      </c>
      <c r="EA332" t="e">
        <f t="shared" si="16"/>
        <v>#VALUE!</v>
      </c>
      <c r="EB332" t="e">
        <f t="shared" si="16"/>
        <v>#VALUE!</v>
      </c>
      <c r="EC332" t="e">
        <f t="shared" si="16"/>
        <v>#VALUE!</v>
      </c>
      <c r="ED332" t="e">
        <f t="shared" si="16"/>
        <v>#VALUE!</v>
      </c>
      <c r="EE332" t="e">
        <f t="shared" si="16"/>
        <v>#VALUE!</v>
      </c>
      <c r="EF332" t="e">
        <f t="shared" si="16"/>
        <v>#VALUE!</v>
      </c>
      <c r="EG332" t="e">
        <f t="shared" si="16"/>
        <v>#VALUE!</v>
      </c>
      <c r="EH332" t="e">
        <f t="shared" si="16"/>
        <v>#VALUE!</v>
      </c>
      <c r="EI332" t="e">
        <f t="shared" si="16"/>
        <v>#VALUE!</v>
      </c>
      <c r="EJ332" t="e">
        <f t="shared" si="16"/>
        <v>#VALUE!</v>
      </c>
      <c r="EK332" t="e">
        <f t="shared" si="16"/>
        <v>#VALUE!</v>
      </c>
      <c r="EL332" t="e">
        <f t="shared" si="16"/>
        <v>#VALUE!</v>
      </c>
      <c r="EM332" t="e">
        <f t="shared" si="16"/>
        <v>#VALUE!</v>
      </c>
      <c r="EN332" t="e">
        <f t="shared" si="16"/>
        <v>#VALUE!</v>
      </c>
      <c r="EO332" t="e">
        <f t="shared" si="16"/>
        <v>#VALUE!</v>
      </c>
      <c r="EP332" t="e">
        <f t="shared" si="16"/>
        <v>#VALUE!</v>
      </c>
      <c r="EQ332" t="e">
        <f t="shared" si="16"/>
        <v>#VALUE!</v>
      </c>
      <c r="ER332" t="e">
        <f t="shared" si="16"/>
        <v>#VALUE!</v>
      </c>
      <c r="ES332" t="e">
        <f aca="true" t="shared" si="17" ref="ES332:FX332">IF((ER332+$B349*ER332*($B336-ER332-(ER338*$B347))/$B336)&lt;1,0,(ER332+$B349*ER332*($B336-ER332-(ER338*$B347))/$B336))</f>
        <v>#VALUE!</v>
      </c>
      <c r="ET332" t="e">
        <f t="shared" si="17"/>
        <v>#VALUE!</v>
      </c>
      <c r="EU332" t="e">
        <f t="shared" si="17"/>
        <v>#VALUE!</v>
      </c>
      <c r="EV332" t="e">
        <f t="shared" si="17"/>
        <v>#VALUE!</v>
      </c>
      <c r="EW332" t="e">
        <f t="shared" si="17"/>
        <v>#VALUE!</v>
      </c>
      <c r="EX332" t="e">
        <f t="shared" si="17"/>
        <v>#VALUE!</v>
      </c>
      <c r="EY332" t="e">
        <f t="shared" si="17"/>
        <v>#VALUE!</v>
      </c>
      <c r="EZ332" t="e">
        <f t="shared" si="17"/>
        <v>#VALUE!</v>
      </c>
      <c r="FA332" t="e">
        <f t="shared" si="17"/>
        <v>#VALUE!</v>
      </c>
      <c r="FB332" t="e">
        <f t="shared" si="17"/>
        <v>#VALUE!</v>
      </c>
      <c r="FC332" t="e">
        <f t="shared" si="17"/>
        <v>#VALUE!</v>
      </c>
      <c r="FD332" t="e">
        <f t="shared" si="17"/>
        <v>#VALUE!</v>
      </c>
      <c r="FE332" t="e">
        <f t="shared" si="17"/>
        <v>#VALUE!</v>
      </c>
      <c r="FF332" t="e">
        <f t="shared" si="17"/>
        <v>#VALUE!</v>
      </c>
      <c r="FG332" t="e">
        <f t="shared" si="17"/>
        <v>#VALUE!</v>
      </c>
      <c r="FH332" t="e">
        <f t="shared" si="17"/>
        <v>#VALUE!</v>
      </c>
      <c r="FI332" t="e">
        <f t="shared" si="17"/>
        <v>#VALUE!</v>
      </c>
      <c r="FJ332" t="e">
        <f t="shared" si="17"/>
        <v>#VALUE!</v>
      </c>
      <c r="FK332" t="e">
        <f t="shared" si="17"/>
        <v>#VALUE!</v>
      </c>
      <c r="FL332" t="e">
        <f t="shared" si="17"/>
        <v>#VALUE!</v>
      </c>
      <c r="FM332" t="e">
        <f t="shared" si="17"/>
        <v>#VALUE!</v>
      </c>
      <c r="FN332" t="e">
        <f t="shared" si="17"/>
        <v>#VALUE!</v>
      </c>
      <c r="FO332" t="e">
        <f t="shared" si="17"/>
        <v>#VALUE!</v>
      </c>
      <c r="FP332" t="e">
        <f t="shared" si="17"/>
        <v>#VALUE!</v>
      </c>
      <c r="FQ332" t="e">
        <f t="shared" si="17"/>
        <v>#VALUE!</v>
      </c>
      <c r="FR332" t="e">
        <f t="shared" si="17"/>
        <v>#VALUE!</v>
      </c>
      <c r="FS332" t="e">
        <f t="shared" si="17"/>
        <v>#VALUE!</v>
      </c>
      <c r="FT332" t="e">
        <f t="shared" si="17"/>
        <v>#VALUE!</v>
      </c>
      <c r="FU332" t="e">
        <f t="shared" si="17"/>
        <v>#VALUE!</v>
      </c>
      <c r="FV332" t="e">
        <f t="shared" si="17"/>
        <v>#VALUE!</v>
      </c>
      <c r="FW332" t="e">
        <f t="shared" si="17"/>
        <v>#VALUE!</v>
      </c>
      <c r="FX332" t="e">
        <f t="shared" si="17"/>
        <v>#VALUE!</v>
      </c>
      <c r="FY332" t="e">
        <f aca="true" t="shared" si="18" ref="FY332:HD332">IF((FX332+$B349*FX332*($B336-FX332-(FX338*$B347))/$B336)&lt;1,0,(FX332+$B349*FX332*($B336-FX332-(FX338*$B347))/$B336))</f>
        <v>#VALUE!</v>
      </c>
      <c r="FZ332" t="e">
        <f t="shared" si="18"/>
        <v>#VALUE!</v>
      </c>
      <c r="GA332" t="e">
        <f t="shared" si="18"/>
        <v>#VALUE!</v>
      </c>
      <c r="GB332" t="e">
        <f t="shared" si="18"/>
        <v>#VALUE!</v>
      </c>
      <c r="GC332" t="e">
        <f t="shared" si="18"/>
        <v>#VALUE!</v>
      </c>
      <c r="GD332" t="e">
        <f t="shared" si="18"/>
        <v>#VALUE!</v>
      </c>
      <c r="GE332" t="e">
        <f t="shared" si="18"/>
        <v>#VALUE!</v>
      </c>
      <c r="GF332" t="e">
        <f t="shared" si="18"/>
        <v>#VALUE!</v>
      </c>
      <c r="GG332" t="e">
        <f t="shared" si="18"/>
        <v>#VALUE!</v>
      </c>
      <c r="GH332" t="e">
        <f t="shared" si="18"/>
        <v>#VALUE!</v>
      </c>
      <c r="GI332" t="e">
        <f t="shared" si="18"/>
        <v>#VALUE!</v>
      </c>
      <c r="GJ332" t="e">
        <f t="shared" si="18"/>
        <v>#VALUE!</v>
      </c>
      <c r="GK332" t="e">
        <f t="shared" si="18"/>
        <v>#VALUE!</v>
      </c>
      <c r="GL332" t="e">
        <f t="shared" si="18"/>
        <v>#VALUE!</v>
      </c>
      <c r="GM332" t="e">
        <f t="shared" si="18"/>
        <v>#VALUE!</v>
      </c>
      <c r="GN332" t="e">
        <f t="shared" si="18"/>
        <v>#VALUE!</v>
      </c>
      <c r="GO332" t="e">
        <f t="shared" si="18"/>
        <v>#VALUE!</v>
      </c>
      <c r="GP332" t="e">
        <f t="shared" si="18"/>
        <v>#VALUE!</v>
      </c>
      <c r="GQ332" t="e">
        <f t="shared" si="18"/>
        <v>#VALUE!</v>
      </c>
      <c r="GR332" t="e">
        <f t="shared" si="18"/>
        <v>#VALUE!</v>
      </c>
      <c r="GS332" t="e">
        <f t="shared" si="18"/>
        <v>#VALUE!</v>
      </c>
      <c r="GT332" t="e">
        <f t="shared" si="18"/>
        <v>#VALUE!</v>
      </c>
      <c r="GU332" t="e">
        <f t="shared" si="18"/>
        <v>#VALUE!</v>
      </c>
      <c r="GV332" t="e">
        <f t="shared" si="18"/>
        <v>#VALUE!</v>
      </c>
      <c r="GW332" t="e">
        <f t="shared" si="18"/>
        <v>#VALUE!</v>
      </c>
      <c r="GX332" t="e">
        <f t="shared" si="18"/>
        <v>#VALUE!</v>
      </c>
      <c r="GY332" t="e">
        <f t="shared" si="18"/>
        <v>#VALUE!</v>
      </c>
      <c r="GZ332" t="e">
        <f t="shared" si="18"/>
        <v>#VALUE!</v>
      </c>
      <c r="HA332" t="e">
        <f t="shared" si="18"/>
        <v>#VALUE!</v>
      </c>
      <c r="HB332" t="e">
        <f t="shared" si="18"/>
        <v>#VALUE!</v>
      </c>
      <c r="HC332" t="e">
        <f t="shared" si="18"/>
        <v>#VALUE!</v>
      </c>
      <c r="HD332" t="e">
        <f t="shared" si="18"/>
        <v>#VALUE!</v>
      </c>
      <c r="HE332" t="e">
        <f aca="true" t="shared" si="19" ref="HE332:HK332">IF((HD332+$B349*HD332*($B336-HD332-(HD338*$B347))/$B336)&lt;1,0,(HD332+$B349*HD332*($B336-HD332-(HD338*$B347))/$B336))</f>
        <v>#VALUE!</v>
      </c>
      <c r="HF332" t="e">
        <f t="shared" si="19"/>
        <v>#VALUE!</v>
      </c>
      <c r="HG332" t="e">
        <f t="shared" si="19"/>
        <v>#VALUE!</v>
      </c>
      <c r="HH332" t="e">
        <f t="shared" si="19"/>
        <v>#VALUE!</v>
      </c>
      <c r="HI332" t="e">
        <f t="shared" si="19"/>
        <v>#VALUE!</v>
      </c>
      <c r="HJ332" t="e">
        <f t="shared" si="19"/>
        <v>#VALUE!</v>
      </c>
      <c r="HK332" t="e">
        <f t="shared" si="19"/>
        <v>#VALUE!</v>
      </c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</row>
    <row r="333" spans="2:240" s="1" customFormat="1" ht="15.75" customHeight="1">
      <c r="B333" s="3"/>
      <c r="C333"/>
      <c r="D333"/>
      <c r="F333" s="15"/>
      <c r="N333" s="28"/>
      <c r="O333" s="28"/>
      <c r="P333" s="28"/>
      <c r="Q333" s="28"/>
      <c r="R333" s="28"/>
      <c r="S333" s="28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</row>
    <row r="334" spans="1:241" s="1" customFormat="1" ht="18">
      <c r="A334"/>
      <c r="B334" s="20"/>
      <c r="C334" s="19"/>
      <c r="D334" s="19"/>
      <c r="F334" s="15"/>
      <c r="N334" s="28"/>
      <c r="O334" s="28"/>
      <c r="P334" s="28">
        <v>0</v>
      </c>
      <c r="Q334" s="28" t="e">
        <f>IF(B337/B348&lt;B336,B337/B348,B336)</f>
        <v>#VALUE!</v>
      </c>
      <c r="R334" s="28" t="e">
        <f>B337/B348</f>
        <v>#VALUE!</v>
      </c>
      <c r="S334" s="28" t="e">
        <f>IF(B336&lt;B337/B348,B337/B348,B336)</f>
        <v>#VALUE!</v>
      </c>
      <c r="T334">
        <f>B339</f>
        <v>100</v>
      </c>
      <c r="U334" t="e">
        <f aca="true" t="shared" si="20" ref="U334:AZ334">IF(U326&gt;$B342,T334,U332)</f>
        <v>#VALUE!</v>
      </c>
      <c r="V334" t="e">
        <f t="shared" si="20"/>
        <v>#VALUE!</v>
      </c>
      <c r="W334" t="e">
        <f t="shared" si="20"/>
        <v>#VALUE!</v>
      </c>
      <c r="X334" t="e">
        <f t="shared" si="20"/>
        <v>#VALUE!</v>
      </c>
      <c r="Y334" t="e">
        <f t="shared" si="20"/>
        <v>#VALUE!</v>
      </c>
      <c r="Z334" t="e">
        <f t="shared" si="20"/>
        <v>#VALUE!</v>
      </c>
      <c r="AA334" t="e">
        <f t="shared" si="20"/>
        <v>#VALUE!</v>
      </c>
      <c r="AB334" t="e">
        <f t="shared" si="20"/>
        <v>#VALUE!</v>
      </c>
      <c r="AC334" t="e">
        <f t="shared" si="20"/>
        <v>#VALUE!</v>
      </c>
      <c r="AD334" t="e">
        <f t="shared" si="20"/>
        <v>#VALUE!</v>
      </c>
      <c r="AE334" t="e">
        <f t="shared" si="20"/>
        <v>#VALUE!</v>
      </c>
      <c r="AF334" t="e">
        <f t="shared" si="20"/>
        <v>#VALUE!</v>
      </c>
      <c r="AG334" t="e">
        <f t="shared" si="20"/>
        <v>#VALUE!</v>
      </c>
      <c r="AH334" t="e">
        <f t="shared" si="20"/>
        <v>#VALUE!</v>
      </c>
      <c r="AI334" t="e">
        <f t="shared" si="20"/>
        <v>#VALUE!</v>
      </c>
      <c r="AJ334" t="e">
        <f t="shared" si="20"/>
        <v>#VALUE!</v>
      </c>
      <c r="AK334" t="e">
        <f t="shared" si="20"/>
        <v>#VALUE!</v>
      </c>
      <c r="AL334" t="e">
        <f t="shared" si="20"/>
        <v>#VALUE!</v>
      </c>
      <c r="AM334" t="e">
        <f t="shared" si="20"/>
        <v>#VALUE!</v>
      </c>
      <c r="AN334" t="e">
        <f t="shared" si="20"/>
        <v>#VALUE!</v>
      </c>
      <c r="AO334" t="e">
        <f t="shared" si="20"/>
        <v>#VALUE!</v>
      </c>
      <c r="AP334" t="e">
        <f t="shared" si="20"/>
        <v>#VALUE!</v>
      </c>
      <c r="AQ334" t="e">
        <f t="shared" si="20"/>
        <v>#VALUE!</v>
      </c>
      <c r="AR334" t="e">
        <f t="shared" si="20"/>
        <v>#VALUE!</v>
      </c>
      <c r="AS334" t="e">
        <f t="shared" si="20"/>
        <v>#VALUE!</v>
      </c>
      <c r="AT334" t="e">
        <f t="shared" si="20"/>
        <v>#VALUE!</v>
      </c>
      <c r="AU334" t="e">
        <f t="shared" si="20"/>
        <v>#VALUE!</v>
      </c>
      <c r="AV334" t="e">
        <f t="shared" si="20"/>
        <v>#VALUE!</v>
      </c>
      <c r="AW334" t="e">
        <f t="shared" si="20"/>
        <v>#VALUE!</v>
      </c>
      <c r="AX334" t="e">
        <f t="shared" si="20"/>
        <v>#VALUE!</v>
      </c>
      <c r="AY334" t="e">
        <f t="shared" si="20"/>
        <v>#VALUE!</v>
      </c>
      <c r="AZ334" t="e">
        <f t="shared" si="20"/>
        <v>#VALUE!</v>
      </c>
      <c r="BA334" t="e">
        <f aca="true" t="shared" si="21" ref="BA334:CF334">IF(BA326&gt;$B342,AZ334,BA332)</f>
        <v>#VALUE!</v>
      </c>
      <c r="BB334" t="e">
        <f t="shared" si="21"/>
        <v>#VALUE!</v>
      </c>
      <c r="BC334" t="e">
        <f t="shared" si="21"/>
        <v>#VALUE!</v>
      </c>
      <c r="BD334" t="e">
        <f t="shared" si="21"/>
        <v>#VALUE!</v>
      </c>
      <c r="BE334" t="e">
        <f t="shared" si="21"/>
        <v>#VALUE!</v>
      </c>
      <c r="BF334" t="e">
        <f t="shared" si="21"/>
        <v>#VALUE!</v>
      </c>
      <c r="BG334" t="e">
        <f t="shared" si="21"/>
        <v>#VALUE!</v>
      </c>
      <c r="BH334" t="e">
        <f t="shared" si="21"/>
        <v>#VALUE!</v>
      </c>
      <c r="BI334" t="e">
        <f t="shared" si="21"/>
        <v>#VALUE!</v>
      </c>
      <c r="BJ334" t="e">
        <f t="shared" si="21"/>
        <v>#VALUE!</v>
      </c>
      <c r="BK334" t="e">
        <f t="shared" si="21"/>
        <v>#VALUE!</v>
      </c>
      <c r="BL334" t="e">
        <f t="shared" si="21"/>
        <v>#VALUE!</v>
      </c>
      <c r="BM334" t="e">
        <f t="shared" si="21"/>
        <v>#VALUE!</v>
      </c>
      <c r="BN334" t="e">
        <f t="shared" si="21"/>
        <v>#VALUE!</v>
      </c>
      <c r="BO334" t="e">
        <f t="shared" si="21"/>
        <v>#VALUE!</v>
      </c>
      <c r="BP334" t="e">
        <f t="shared" si="21"/>
        <v>#VALUE!</v>
      </c>
      <c r="BQ334" t="e">
        <f t="shared" si="21"/>
        <v>#VALUE!</v>
      </c>
      <c r="BR334" t="e">
        <f t="shared" si="21"/>
        <v>#VALUE!</v>
      </c>
      <c r="BS334" t="e">
        <f t="shared" si="21"/>
        <v>#VALUE!</v>
      </c>
      <c r="BT334" t="e">
        <f t="shared" si="21"/>
        <v>#VALUE!</v>
      </c>
      <c r="BU334" t="e">
        <f t="shared" si="21"/>
        <v>#VALUE!</v>
      </c>
      <c r="BV334" t="e">
        <f t="shared" si="21"/>
        <v>#VALUE!</v>
      </c>
      <c r="BW334" t="e">
        <f t="shared" si="21"/>
        <v>#VALUE!</v>
      </c>
      <c r="BX334" t="e">
        <f t="shared" si="21"/>
        <v>#VALUE!</v>
      </c>
      <c r="BY334" t="e">
        <f t="shared" si="21"/>
        <v>#VALUE!</v>
      </c>
      <c r="BZ334" t="e">
        <f t="shared" si="21"/>
        <v>#VALUE!</v>
      </c>
      <c r="CA334" t="e">
        <f t="shared" si="21"/>
        <v>#VALUE!</v>
      </c>
      <c r="CB334" t="e">
        <f t="shared" si="21"/>
        <v>#VALUE!</v>
      </c>
      <c r="CC334" t="e">
        <f t="shared" si="21"/>
        <v>#VALUE!</v>
      </c>
      <c r="CD334" t="e">
        <f t="shared" si="21"/>
        <v>#VALUE!</v>
      </c>
      <c r="CE334" t="e">
        <f t="shared" si="21"/>
        <v>#VALUE!</v>
      </c>
      <c r="CF334" t="e">
        <f t="shared" si="21"/>
        <v>#VALUE!</v>
      </c>
      <c r="CG334" t="e">
        <f aca="true" t="shared" si="22" ref="CG334:DL334">IF(CG326&gt;$B342,CF334,CG332)</f>
        <v>#VALUE!</v>
      </c>
      <c r="CH334" t="e">
        <f t="shared" si="22"/>
        <v>#VALUE!</v>
      </c>
      <c r="CI334" t="e">
        <f t="shared" si="22"/>
        <v>#VALUE!</v>
      </c>
      <c r="CJ334" t="e">
        <f t="shared" si="22"/>
        <v>#VALUE!</v>
      </c>
      <c r="CK334" t="e">
        <f t="shared" si="22"/>
        <v>#VALUE!</v>
      </c>
      <c r="CL334" t="e">
        <f t="shared" si="22"/>
        <v>#VALUE!</v>
      </c>
      <c r="CM334" t="e">
        <f t="shared" si="22"/>
        <v>#VALUE!</v>
      </c>
      <c r="CN334" t="e">
        <f t="shared" si="22"/>
        <v>#VALUE!</v>
      </c>
      <c r="CO334" t="e">
        <f t="shared" si="22"/>
        <v>#VALUE!</v>
      </c>
      <c r="CP334" t="e">
        <f t="shared" si="22"/>
        <v>#VALUE!</v>
      </c>
      <c r="CQ334" t="e">
        <f t="shared" si="22"/>
        <v>#VALUE!</v>
      </c>
      <c r="CR334" t="e">
        <f t="shared" si="22"/>
        <v>#VALUE!</v>
      </c>
      <c r="CS334" t="e">
        <f t="shared" si="22"/>
        <v>#VALUE!</v>
      </c>
      <c r="CT334" t="e">
        <f t="shared" si="22"/>
        <v>#VALUE!</v>
      </c>
      <c r="CU334" t="e">
        <f t="shared" si="22"/>
        <v>#VALUE!</v>
      </c>
      <c r="CV334" t="e">
        <f t="shared" si="22"/>
        <v>#VALUE!</v>
      </c>
      <c r="CW334" t="e">
        <f t="shared" si="22"/>
        <v>#VALUE!</v>
      </c>
      <c r="CX334" t="e">
        <f t="shared" si="22"/>
        <v>#VALUE!</v>
      </c>
      <c r="CY334" t="e">
        <f t="shared" si="22"/>
        <v>#VALUE!</v>
      </c>
      <c r="CZ334" t="e">
        <f t="shared" si="22"/>
        <v>#VALUE!</v>
      </c>
      <c r="DA334" t="e">
        <f t="shared" si="22"/>
        <v>#VALUE!</v>
      </c>
      <c r="DB334" t="e">
        <f t="shared" si="22"/>
        <v>#VALUE!</v>
      </c>
      <c r="DC334" t="e">
        <f t="shared" si="22"/>
        <v>#VALUE!</v>
      </c>
      <c r="DD334" t="e">
        <f t="shared" si="22"/>
        <v>#VALUE!</v>
      </c>
      <c r="DE334" t="e">
        <f t="shared" si="22"/>
        <v>#VALUE!</v>
      </c>
      <c r="DF334" t="e">
        <f t="shared" si="22"/>
        <v>#VALUE!</v>
      </c>
      <c r="DG334" t="e">
        <f t="shared" si="22"/>
        <v>#VALUE!</v>
      </c>
      <c r="DH334" t="e">
        <f t="shared" si="22"/>
        <v>#VALUE!</v>
      </c>
      <c r="DI334" t="e">
        <f t="shared" si="22"/>
        <v>#VALUE!</v>
      </c>
      <c r="DJ334" t="e">
        <f t="shared" si="22"/>
        <v>#VALUE!</v>
      </c>
      <c r="DK334" t="e">
        <f t="shared" si="22"/>
        <v>#VALUE!</v>
      </c>
      <c r="DL334" t="e">
        <f t="shared" si="22"/>
        <v>#VALUE!</v>
      </c>
      <c r="DM334" t="e">
        <f aca="true" t="shared" si="23" ref="DM334:ER334">IF(DM326&gt;$B342,DL334,DM332)</f>
        <v>#VALUE!</v>
      </c>
      <c r="DN334" t="e">
        <f t="shared" si="23"/>
        <v>#VALUE!</v>
      </c>
      <c r="DO334" t="e">
        <f t="shared" si="23"/>
        <v>#VALUE!</v>
      </c>
      <c r="DP334" t="e">
        <f t="shared" si="23"/>
        <v>#VALUE!</v>
      </c>
      <c r="DQ334" t="e">
        <f t="shared" si="23"/>
        <v>#VALUE!</v>
      </c>
      <c r="DR334" t="e">
        <f t="shared" si="23"/>
        <v>#VALUE!</v>
      </c>
      <c r="DS334" t="e">
        <f t="shared" si="23"/>
        <v>#VALUE!</v>
      </c>
      <c r="DT334" t="e">
        <f t="shared" si="23"/>
        <v>#VALUE!</v>
      </c>
      <c r="DU334" t="e">
        <f t="shared" si="23"/>
        <v>#VALUE!</v>
      </c>
      <c r="DV334" t="e">
        <f t="shared" si="23"/>
        <v>#VALUE!</v>
      </c>
      <c r="DW334" t="e">
        <f t="shared" si="23"/>
        <v>#VALUE!</v>
      </c>
      <c r="DX334" t="e">
        <f t="shared" si="23"/>
        <v>#VALUE!</v>
      </c>
      <c r="DY334" t="e">
        <f t="shared" si="23"/>
        <v>#VALUE!</v>
      </c>
      <c r="DZ334" t="e">
        <f t="shared" si="23"/>
        <v>#VALUE!</v>
      </c>
      <c r="EA334" t="e">
        <f t="shared" si="23"/>
        <v>#VALUE!</v>
      </c>
      <c r="EB334" t="e">
        <f t="shared" si="23"/>
        <v>#VALUE!</v>
      </c>
      <c r="EC334" t="e">
        <f t="shared" si="23"/>
        <v>#VALUE!</v>
      </c>
      <c r="ED334" t="e">
        <f t="shared" si="23"/>
        <v>#VALUE!</v>
      </c>
      <c r="EE334" t="e">
        <f t="shared" si="23"/>
        <v>#VALUE!</v>
      </c>
      <c r="EF334" t="e">
        <f t="shared" si="23"/>
        <v>#VALUE!</v>
      </c>
      <c r="EG334" t="e">
        <f t="shared" si="23"/>
        <v>#VALUE!</v>
      </c>
      <c r="EH334" t="e">
        <f t="shared" si="23"/>
        <v>#VALUE!</v>
      </c>
      <c r="EI334" t="e">
        <f t="shared" si="23"/>
        <v>#VALUE!</v>
      </c>
      <c r="EJ334" t="e">
        <f t="shared" si="23"/>
        <v>#VALUE!</v>
      </c>
      <c r="EK334" t="e">
        <f t="shared" si="23"/>
        <v>#VALUE!</v>
      </c>
      <c r="EL334" t="e">
        <f t="shared" si="23"/>
        <v>#VALUE!</v>
      </c>
      <c r="EM334" t="e">
        <f t="shared" si="23"/>
        <v>#VALUE!</v>
      </c>
      <c r="EN334" t="e">
        <f t="shared" si="23"/>
        <v>#VALUE!</v>
      </c>
      <c r="EO334" t="e">
        <f t="shared" si="23"/>
        <v>#VALUE!</v>
      </c>
      <c r="EP334" t="e">
        <f t="shared" si="23"/>
        <v>#VALUE!</v>
      </c>
      <c r="EQ334" t="e">
        <f t="shared" si="23"/>
        <v>#VALUE!</v>
      </c>
      <c r="ER334" t="e">
        <f t="shared" si="23"/>
        <v>#VALUE!</v>
      </c>
      <c r="ES334" t="e">
        <f aca="true" t="shared" si="24" ref="ES334:FX334">IF(ES326&gt;$B342,ER334,ES332)</f>
        <v>#VALUE!</v>
      </c>
      <c r="ET334" t="e">
        <f t="shared" si="24"/>
        <v>#VALUE!</v>
      </c>
      <c r="EU334" t="e">
        <f t="shared" si="24"/>
        <v>#VALUE!</v>
      </c>
      <c r="EV334" t="e">
        <f t="shared" si="24"/>
        <v>#VALUE!</v>
      </c>
      <c r="EW334" t="e">
        <f t="shared" si="24"/>
        <v>#VALUE!</v>
      </c>
      <c r="EX334" t="e">
        <f t="shared" si="24"/>
        <v>#VALUE!</v>
      </c>
      <c r="EY334" t="e">
        <f t="shared" si="24"/>
        <v>#VALUE!</v>
      </c>
      <c r="EZ334" t="e">
        <f t="shared" si="24"/>
        <v>#VALUE!</v>
      </c>
      <c r="FA334" t="e">
        <f t="shared" si="24"/>
        <v>#VALUE!</v>
      </c>
      <c r="FB334" t="e">
        <f t="shared" si="24"/>
        <v>#VALUE!</v>
      </c>
      <c r="FC334" t="e">
        <f t="shared" si="24"/>
        <v>#VALUE!</v>
      </c>
      <c r="FD334" t="e">
        <f t="shared" si="24"/>
        <v>#VALUE!</v>
      </c>
      <c r="FE334" t="e">
        <f t="shared" si="24"/>
        <v>#VALUE!</v>
      </c>
      <c r="FF334" t="e">
        <f t="shared" si="24"/>
        <v>#VALUE!</v>
      </c>
      <c r="FG334" t="e">
        <f t="shared" si="24"/>
        <v>#VALUE!</v>
      </c>
      <c r="FH334" t="e">
        <f t="shared" si="24"/>
        <v>#VALUE!</v>
      </c>
      <c r="FI334" t="e">
        <f t="shared" si="24"/>
        <v>#VALUE!</v>
      </c>
      <c r="FJ334" t="e">
        <f t="shared" si="24"/>
        <v>#VALUE!</v>
      </c>
      <c r="FK334" t="e">
        <f t="shared" si="24"/>
        <v>#VALUE!</v>
      </c>
      <c r="FL334" t="e">
        <f t="shared" si="24"/>
        <v>#VALUE!</v>
      </c>
      <c r="FM334" t="e">
        <f t="shared" si="24"/>
        <v>#VALUE!</v>
      </c>
      <c r="FN334" t="e">
        <f t="shared" si="24"/>
        <v>#VALUE!</v>
      </c>
      <c r="FO334" t="e">
        <f t="shared" si="24"/>
        <v>#VALUE!</v>
      </c>
      <c r="FP334" t="e">
        <f t="shared" si="24"/>
        <v>#VALUE!</v>
      </c>
      <c r="FQ334" t="e">
        <f t="shared" si="24"/>
        <v>#VALUE!</v>
      </c>
      <c r="FR334" t="e">
        <f t="shared" si="24"/>
        <v>#VALUE!</v>
      </c>
      <c r="FS334" t="e">
        <f t="shared" si="24"/>
        <v>#VALUE!</v>
      </c>
      <c r="FT334" t="e">
        <f t="shared" si="24"/>
        <v>#VALUE!</v>
      </c>
      <c r="FU334" t="e">
        <f t="shared" si="24"/>
        <v>#VALUE!</v>
      </c>
      <c r="FV334" t="e">
        <f t="shared" si="24"/>
        <v>#VALUE!</v>
      </c>
      <c r="FW334" t="e">
        <f t="shared" si="24"/>
        <v>#VALUE!</v>
      </c>
      <c r="FX334" t="e">
        <f t="shared" si="24"/>
        <v>#VALUE!</v>
      </c>
      <c r="FY334" t="e">
        <f aca="true" t="shared" si="25" ref="FY334:HD334">IF(FY326&gt;$B342,FX334,FY332)</f>
        <v>#VALUE!</v>
      </c>
      <c r="FZ334" t="e">
        <f t="shared" si="25"/>
        <v>#VALUE!</v>
      </c>
      <c r="GA334" t="e">
        <f t="shared" si="25"/>
        <v>#VALUE!</v>
      </c>
      <c r="GB334" t="e">
        <f t="shared" si="25"/>
        <v>#VALUE!</v>
      </c>
      <c r="GC334" t="e">
        <f t="shared" si="25"/>
        <v>#VALUE!</v>
      </c>
      <c r="GD334" t="e">
        <f t="shared" si="25"/>
        <v>#VALUE!</v>
      </c>
      <c r="GE334" t="e">
        <f t="shared" si="25"/>
        <v>#VALUE!</v>
      </c>
      <c r="GF334" t="e">
        <f t="shared" si="25"/>
        <v>#VALUE!</v>
      </c>
      <c r="GG334" t="e">
        <f t="shared" si="25"/>
        <v>#VALUE!</v>
      </c>
      <c r="GH334" t="e">
        <f t="shared" si="25"/>
        <v>#VALUE!</v>
      </c>
      <c r="GI334" t="e">
        <f t="shared" si="25"/>
        <v>#VALUE!</v>
      </c>
      <c r="GJ334" t="e">
        <f t="shared" si="25"/>
        <v>#VALUE!</v>
      </c>
      <c r="GK334" t="e">
        <f t="shared" si="25"/>
        <v>#VALUE!</v>
      </c>
      <c r="GL334" t="e">
        <f t="shared" si="25"/>
        <v>#VALUE!</v>
      </c>
      <c r="GM334" t="e">
        <f t="shared" si="25"/>
        <v>#VALUE!</v>
      </c>
      <c r="GN334" t="e">
        <f t="shared" si="25"/>
        <v>#VALUE!</v>
      </c>
      <c r="GO334" t="e">
        <f t="shared" si="25"/>
        <v>#VALUE!</v>
      </c>
      <c r="GP334" t="e">
        <f t="shared" si="25"/>
        <v>#VALUE!</v>
      </c>
      <c r="GQ334" t="e">
        <f t="shared" si="25"/>
        <v>#VALUE!</v>
      </c>
      <c r="GR334" t="e">
        <f t="shared" si="25"/>
        <v>#VALUE!</v>
      </c>
      <c r="GS334" t="e">
        <f t="shared" si="25"/>
        <v>#VALUE!</v>
      </c>
      <c r="GT334" t="e">
        <f t="shared" si="25"/>
        <v>#VALUE!</v>
      </c>
      <c r="GU334" t="e">
        <f t="shared" si="25"/>
        <v>#VALUE!</v>
      </c>
      <c r="GV334" t="e">
        <f t="shared" si="25"/>
        <v>#VALUE!</v>
      </c>
      <c r="GW334" t="e">
        <f t="shared" si="25"/>
        <v>#VALUE!</v>
      </c>
      <c r="GX334" t="e">
        <f t="shared" si="25"/>
        <v>#VALUE!</v>
      </c>
      <c r="GY334" t="e">
        <f t="shared" si="25"/>
        <v>#VALUE!</v>
      </c>
      <c r="GZ334" t="e">
        <f t="shared" si="25"/>
        <v>#VALUE!</v>
      </c>
      <c r="HA334" t="e">
        <f t="shared" si="25"/>
        <v>#VALUE!</v>
      </c>
      <c r="HB334" t="e">
        <f t="shared" si="25"/>
        <v>#VALUE!</v>
      </c>
      <c r="HC334" t="e">
        <f t="shared" si="25"/>
        <v>#VALUE!</v>
      </c>
      <c r="HD334" t="e">
        <f t="shared" si="25"/>
        <v>#VALUE!</v>
      </c>
      <c r="HE334" t="e">
        <f aca="true" t="shared" si="26" ref="HE334:HK334">IF(HE326&gt;$B342,HD334,HE332)</f>
        <v>#VALUE!</v>
      </c>
      <c r="HF334" t="e">
        <f t="shared" si="26"/>
        <v>#VALUE!</v>
      </c>
      <c r="HG334" t="e">
        <f t="shared" si="26"/>
        <v>#VALUE!</v>
      </c>
      <c r="HH334" t="e">
        <f t="shared" si="26"/>
        <v>#VALUE!</v>
      </c>
      <c r="HI334" t="e">
        <f t="shared" si="26"/>
        <v>#VALUE!</v>
      </c>
      <c r="HJ334" t="e">
        <f t="shared" si="26"/>
        <v>#VALUE!</v>
      </c>
      <c r="HK334" t="e">
        <f t="shared" si="26"/>
        <v>#VALUE!</v>
      </c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</row>
    <row r="335" spans="1:241" s="1" customFormat="1" ht="15">
      <c r="A335"/>
      <c r="B335" s="19"/>
      <c r="C335"/>
      <c r="D335"/>
      <c r="M335" s="13"/>
      <c r="N335" s="28"/>
      <c r="O335" s="28" t="s">
        <v>15</v>
      </c>
      <c r="P335" s="28" t="e">
        <f>B336/B347</f>
        <v>#VALUE!</v>
      </c>
      <c r="Q335" s="28" t="e">
        <f>IF(B336&lt;B337/B348,0,R340)</f>
        <v>#VALUE!</v>
      </c>
      <c r="R335" s="28" t="e">
        <f>IF(B336&lt;B337/B348,0,R340)</f>
        <v>#VALUE!</v>
      </c>
      <c r="S335" s="28" t="e">
        <f>IF(S334=R334,R335,0)</f>
        <v>#VALUE!</v>
      </c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</row>
    <row r="336" spans="1:241" s="1" customFormat="1" ht="18">
      <c r="A336" s="3" t="s">
        <v>16</v>
      </c>
      <c r="B336" s="51" t="s">
        <v>216</v>
      </c>
      <c r="C336"/>
      <c r="D336"/>
      <c r="N336" s="28"/>
      <c r="O336" s="28" t="s">
        <v>19</v>
      </c>
      <c r="P336" s="28" t="str">
        <f>B337</f>
        <v> </v>
      </c>
      <c r="Q336" s="28" t="e">
        <f>IF(B336&gt;B337/B348,0,Q340)</f>
        <v>#VALUE!</v>
      </c>
      <c r="R336" s="28">
        <v>0</v>
      </c>
      <c r="S336" s="28">
        <v>0</v>
      </c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</row>
    <row r="337" spans="1:241" s="1" customFormat="1" ht="18">
      <c r="A337" s="3" t="s">
        <v>14</v>
      </c>
      <c r="B337" s="51" t="s">
        <v>216</v>
      </c>
      <c r="C337"/>
      <c r="D337"/>
      <c r="N337" s="28"/>
      <c r="O337" s="28" t="s">
        <v>20</v>
      </c>
      <c r="P337" s="28"/>
      <c r="Q337" s="28"/>
      <c r="R337" s="28"/>
      <c r="S337" s="28"/>
      <c r="T337">
        <f>B340</f>
        <v>100</v>
      </c>
      <c r="U337" t="e">
        <f aca="true" t="shared" si="27" ref="U337:AZ337">IF(U326&gt;$B342,T337,U338)</f>
        <v>#VALUE!</v>
      </c>
      <c r="V337" t="e">
        <f t="shared" si="27"/>
        <v>#VALUE!</v>
      </c>
      <c r="W337" t="e">
        <f t="shared" si="27"/>
        <v>#VALUE!</v>
      </c>
      <c r="X337" t="e">
        <f t="shared" si="27"/>
        <v>#VALUE!</v>
      </c>
      <c r="Y337" t="e">
        <f t="shared" si="27"/>
        <v>#VALUE!</v>
      </c>
      <c r="Z337" t="e">
        <f t="shared" si="27"/>
        <v>#VALUE!</v>
      </c>
      <c r="AA337" t="e">
        <f t="shared" si="27"/>
        <v>#VALUE!</v>
      </c>
      <c r="AB337" t="e">
        <f t="shared" si="27"/>
        <v>#VALUE!</v>
      </c>
      <c r="AC337" t="e">
        <f t="shared" si="27"/>
        <v>#VALUE!</v>
      </c>
      <c r="AD337" t="e">
        <f t="shared" si="27"/>
        <v>#VALUE!</v>
      </c>
      <c r="AE337" t="e">
        <f t="shared" si="27"/>
        <v>#VALUE!</v>
      </c>
      <c r="AF337" t="e">
        <f t="shared" si="27"/>
        <v>#VALUE!</v>
      </c>
      <c r="AG337" t="e">
        <f t="shared" si="27"/>
        <v>#VALUE!</v>
      </c>
      <c r="AH337" t="e">
        <f t="shared" si="27"/>
        <v>#VALUE!</v>
      </c>
      <c r="AI337" t="e">
        <f t="shared" si="27"/>
        <v>#VALUE!</v>
      </c>
      <c r="AJ337" t="e">
        <f t="shared" si="27"/>
        <v>#VALUE!</v>
      </c>
      <c r="AK337" t="e">
        <f t="shared" si="27"/>
        <v>#VALUE!</v>
      </c>
      <c r="AL337" t="e">
        <f t="shared" si="27"/>
        <v>#VALUE!</v>
      </c>
      <c r="AM337" t="e">
        <f t="shared" si="27"/>
        <v>#VALUE!</v>
      </c>
      <c r="AN337" t="e">
        <f t="shared" si="27"/>
        <v>#VALUE!</v>
      </c>
      <c r="AO337" t="e">
        <f t="shared" si="27"/>
        <v>#VALUE!</v>
      </c>
      <c r="AP337" t="e">
        <f t="shared" si="27"/>
        <v>#VALUE!</v>
      </c>
      <c r="AQ337" t="e">
        <f t="shared" si="27"/>
        <v>#VALUE!</v>
      </c>
      <c r="AR337" t="e">
        <f t="shared" si="27"/>
        <v>#VALUE!</v>
      </c>
      <c r="AS337" t="e">
        <f t="shared" si="27"/>
        <v>#VALUE!</v>
      </c>
      <c r="AT337" t="e">
        <f t="shared" si="27"/>
        <v>#VALUE!</v>
      </c>
      <c r="AU337" t="e">
        <f t="shared" si="27"/>
        <v>#VALUE!</v>
      </c>
      <c r="AV337" t="e">
        <f t="shared" si="27"/>
        <v>#VALUE!</v>
      </c>
      <c r="AW337" t="e">
        <f t="shared" si="27"/>
        <v>#VALUE!</v>
      </c>
      <c r="AX337" t="e">
        <f t="shared" si="27"/>
        <v>#VALUE!</v>
      </c>
      <c r="AY337" t="e">
        <f t="shared" si="27"/>
        <v>#VALUE!</v>
      </c>
      <c r="AZ337" t="e">
        <f t="shared" si="27"/>
        <v>#VALUE!</v>
      </c>
      <c r="BA337" t="e">
        <f aca="true" t="shared" si="28" ref="BA337:CF337">IF(BA326&gt;$B342,AZ337,BA338)</f>
        <v>#VALUE!</v>
      </c>
      <c r="BB337" t="e">
        <f t="shared" si="28"/>
        <v>#VALUE!</v>
      </c>
      <c r="BC337" t="e">
        <f t="shared" si="28"/>
        <v>#VALUE!</v>
      </c>
      <c r="BD337" t="e">
        <f t="shared" si="28"/>
        <v>#VALUE!</v>
      </c>
      <c r="BE337" t="e">
        <f t="shared" si="28"/>
        <v>#VALUE!</v>
      </c>
      <c r="BF337" t="e">
        <f t="shared" si="28"/>
        <v>#VALUE!</v>
      </c>
      <c r="BG337" t="e">
        <f t="shared" si="28"/>
        <v>#VALUE!</v>
      </c>
      <c r="BH337" t="e">
        <f t="shared" si="28"/>
        <v>#VALUE!</v>
      </c>
      <c r="BI337" t="e">
        <f t="shared" si="28"/>
        <v>#VALUE!</v>
      </c>
      <c r="BJ337" t="e">
        <f t="shared" si="28"/>
        <v>#VALUE!</v>
      </c>
      <c r="BK337" t="e">
        <f t="shared" si="28"/>
        <v>#VALUE!</v>
      </c>
      <c r="BL337" t="e">
        <f t="shared" si="28"/>
        <v>#VALUE!</v>
      </c>
      <c r="BM337" t="e">
        <f t="shared" si="28"/>
        <v>#VALUE!</v>
      </c>
      <c r="BN337" t="e">
        <f t="shared" si="28"/>
        <v>#VALUE!</v>
      </c>
      <c r="BO337" t="e">
        <f t="shared" si="28"/>
        <v>#VALUE!</v>
      </c>
      <c r="BP337" t="e">
        <f t="shared" si="28"/>
        <v>#VALUE!</v>
      </c>
      <c r="BQ337" t="e">
        <f t="shared" si="28"/>
        <v>#VALUE!</v>
      </c>
      <c r="BR337" t="e">
        <f t="shared" si="28"/>
        <v>#VALUE!</v>
      </c>
      <c r="BS337" t="e">
        <f t="shared" si="28"/>
        <v>#VALUE!</v>
      </c>
      <c r="BT337" t="e">
        <f t="shared" si="28"/>
        <v>#VALUE!</v>
      </c>
      <c r="BU337" t="e">
        <f t="shared" si="28"/>
        <v>#VALUE!</v>
      </c>
      <c r="BV337" t="e">
        <f t="shared" si="28"/>
        <v>#VALUE!</v>
      </c>
      <c r="BW337" t="e">
        <f t="shared" si="28"/>
        <v>#VALUE!</v>
      </c>
      <c r="BX337" t="e">
        <f t="shared" si="28"/>
        <v>#VALUE!</v>
      </c>
      <c r="BY337" t="e">
        <f t="shared" si="28"/>
        <v>#VALUE!</v>
      </c>
      <c r="BZ337" t="e">
        <f t="shared" si="28"/>
        <v>#VALUE!</v>
      </c>
      <c r="CA337" t="e">
        <f t="shared" si="28"/>
        <v>#VALUE!</v>
      </c>
      <c r="CB337" t="e">
        <f t="shared" si="28"/>
        <v>#VALUE!</v>
      </c>
      <c r="CC337" t="e">
        <f t="shared" si="28"/>
        <v>#VALUE!</v>
      </c>
      <c r="CD337" t="e">
        <f t="shared" si="28"/>
        <v>#VALUE!</v>
      </c>
      <c r="CE337" t="e">
        <f t="shared" si="28"/>
        <v>#VALUE!</v>
      </c>
      <c r="CF337" t="e">
        <f t="shared" si="28"/>
        <v>#VALUE!</v>
      </c>
      <c r="CG337" t="e">
        <f aca="true" t="shared" si="29" ref="CG337:DL337">IF(CG326&gt;$B342,CF337,CG338)</f>
        <v>#VALUE!</v>
      </c>
      <c r="CH337" t="e">
        <f t="shared" si="29"/>
        <v>#VALUE!</v>
      </c>
      <c r="CI337" t="e">
        <f t="shared" si="29"/>
        <v>#VALUE!</v>
      </c>
      <c r="CJ337" t="e">
        <f t="shared" si="29"/>
        <v>#VALUE!</v>
      </c>
      <c r="CK337" t="e">
        <f t="shared" si="29"/>
        <v>#VALUE!</v>
      </c>
      <c r="CL337" t="e">
        <f t="shared" si="29"/>
        <v>#VALUE!</v>
      </c>
      <c r="CM337" t="e">
        <f t="shared" si="29"/>
        <v>#VALUE!</v>
      </c>
      <c r="CN337" t="e">
        <f t="shared" si="29"/>
        <v>#VALUE!</v>
      </c>
      <c r="CO337" t="e">
        <f t="shared" si="29"/>
        <v>#VALUE!</v>
      </c>
      <c r="CP337" t="e">
        <f t="shared" si="29"/>
        <v>#VALUE!</v>
      </c>
      <c r="CQ337" t="e">
        <f t="shared" si="29"/>
        <v>#VALUE!</v>
      </c>
      <c r="CR337" t="e">
        <f t="shared" si="29"/>
        <v>#VALUE!</v>
      </c>
      <c r="CS337" t="e">
        <f t="shared" si="29"/>
        <v>#VALUE!</v>
      </c>
      <c r="CT337" t="e">
        <f t="shared" si="29"/>
        <v>#VALUE!</v>
      </c>
      <c r="CU337" t="e">
        <f t="shared" si="29"/>
        <v>#VALUE!</v>
      </c>
      <c r="CV337" t="e">
        <f t="shared" si="29"/>
        <v>#VALUE!</v>
      </c>
      <c r="CW337" t="e">
        <f t="shared" si="29"/>
        <v>#VALUE!</v>
      </c>
      <c r="CX337" t="e">
        <f t="shared" si="29"/>
        <v>#VALUE!</v>
      </c>
      <c r="CY337" t="e">
        <f t="shared" si="29"/>
        <v>#VALUE!</v>
      </c>
      <c r="CZ337" t="e">
        <f t="shared" si="29"/>
        <v>#VALUE!</v>
      </c>
      <c r="DA337" t="e">
        <f t="shared" si="29"/>
        <v>#VALUE!</v>
      </c>
      <c r="DB337" t="e">
        <f t="shared" si="29"/>
        <v>#VALUE!</v>
      </c>
      <c r="DC337" t="e">
        <f t="shared" si="29"/>
        <v>#VALUE!</v>
      </c>
      <c r="DD337" t="e">
        <f t="shared" si="29"/>
        <v>#VALUE!</v>
      </c>
      <c r="DE337" t="e">
        <f t="shared" si="29"/>
        <v>#VALUE!</v>
      </c>
      <c r="DF337" t="e">
        <f t="shared" si="29"/>
        <v>#VALUE!</v>
      </c>
      <c r="DG337" t="e">
        <f t="shared" si="29"/>
        <v>#VALUE!</v>
      </c>
      <c r="DH337" t="e">
        <f t="shared" si="29"/>
        <v>#VALUE!</v>
      </c>
      <c r="DI337" t="e">
        <f t="shared" si="29"/>
        <v>#VALUE!</v>
      </c>
      <c r="DJ337" t="e">
        <f t="shared" si="29"/>
        <v>#VALUE!</v>
      </c>
      <c r="DK337" t="e">
        <f t="shared" si="29"/>
        <v>#VALUE!</v>
      </c>
      <c r="DL337" t="e">
        <f t="shared" si="29"/>
        <v>#VALUE!</v>
      </c>
      <c r="DM337" t="e">
        <f aca="true" t="shared" si="30" ref="DM337:ER337">IF(DM326&gt;$B342,DL337,DM338)</f>
        <v>#VALUE!</v>
      </c>
      <c r="DN337" t="e">
        <f t="shared" si="30"/>
        <v>#VALUE!</v>
      </c>
      <c r="DO337" t="e">
        <f t="shared" si="30"/>
        <v>#VALUE!</v>
      </c>
      <c r="DP337" t="e">
        <f t="shared" si="30"/>
        <v>#VALUE!</v>
      </c>
      <c r="DQ337" t="e">
        <f t="shared" si="30"/>
        <v>#VALUE!</v>
      </c>
      <c r="DR337" t="e">
        <f t="shared" si="30"/>
        <v>#VALUE!</v>
      </c>
      <c r="DS337" t="e">
        <f t="shared" si="30"/>
        <v>#VALUE!</v>
      </c>
      <c r="DT337" t="e">
        <f t="shared" si="30"/>
        <v>#VALUE!</v>
      </c>
      <c r="DU337" t="e">
        <f t="shared" si="30"/>
        <v>#VALUE!</v>
      </c>
      <c r="DV337" t="e">
        <f t="shared" si="30"/>
        <v>#VALUE!</v>
      </c>
      <c r="DW337" t="e">
        <f t="shared" si="30"/>
        <v>#VALUE!</v>
      </c>
      <c r="DX337" t="e">
        <f t="shared" si="30"/>
        <v>#VALUE!</v>
      </c>
      <c r="DY337" t="e">
        <f t="shared" si="30"/>
        <v>#VALUE!</v>
      </c>
      <c r="DZ337" t="e">
        <f t="shared" si="30"/>
        <v>#VALUE!</v>
      </c>
      <c r="EA337" t="e">
        <f t="shared" si="30"/>
        <v>#VALUE!</v>
      </c>
      <c r="EB337" t="e">
        <f t="shared" si="30"/>
        <v>#VALUE!</v>
      </c>
      <c r="EC337" t="e">
        <f t="shared" si="30"/>
        <v>#VALUE!</v>
      </c>
      <c r="ED337" t="e">
        <f t="shared" si="30"/>
        <v>#VALUE!</v>
      </c>
      <c r="EE337" t="e">
        <f t="shared" si="30"/>
        <v>#VALUE!</v>
      </c>
      <c r="EF337" t="e">
        <f t="shared" si="30"/>
        <v>#VALUE!</v>
      </c>
      <c r="EG337" t="e">
        <f t="shared" si="30"/>
        <v>#VALUE!</v>
      </c>
      <c r="EH337" t="e">
        <f t="shared" si="30"/>
        <v>#VALUE!</v>
      </c>
      <c r="EI337" t="e">
        <f t="shared" si="30"/>
        <v>#VALUE!</v>
      </c>
      <c r="EJ337" t="e">
        <f t="shared" si="30"/>
        <v>#VALUE!</v>
      </c>
      <c r="EK337" t="e">
        <f t="shared" si="30"/>
        <v>#VALUE!</v>
      </c>
      <c r="EL337" t="e">
        <f t="shared" si="30"/>
        <v>#VALUE!</v>
      </c>
      <c r="EM337" t="e">
        <f t="shared" si="30"/>
        <v>#VALUE!</v>
      </c>
      <c r="EN337" t="e">
        <f t="shared" si="30"/>
        <v>#VALUE!</v>
      </c>
      <c r="EO337" t="e">
        <f t="shared" si="30"/>
        <v>#VALUE!</v>
      </c>
      <c r="EP337" t="e">
        <f t="shared" si="30"/>
        <v>#VALUE!</v>
      </c>
      <c r="EQ337" t="e">
        <f t="shared" si="30"/>
        <v>#VALUE!</v>
      </c>
      <c r="ER337" t="e">
        <f t="shared" si="30"/>
        <v>#VALUE!</v>
      </c>
      <c r="ES337" t="e">
        <f aca="true" t="shared" si="31" ref="ES337:FX337">IF(ES326&gt;$B342,ER337,ES338)</f>
        <v>#VALUE!</v>
      </c>
      <c r="ET337" t="e">
        <f t="shared" si="31"/>
        <v>#VALUE!</v>
      </c>
      <c r="EU337" t="e">
        <f t="shared" si="31"/>
        <v>#VALUE!</v>
      </c>
      <c r="EV337" t="e">
        <f t="shared" si="31"/>
        <v>#VALUE!</v>
      </c>
      <c r="EW337" t="e">
        <f t="shared" si="31"/>
        <v>#VALUE!</v>
      </c>
      <c r="EX337" t="e">
        <f t="shared" si="31"/>
        <v>#VALUE!</v>
      </c>
      <c r="EY337" t="e">
        <f t="shared" si="31"/>
        <v>#VALUE!</v>
      </c>
      <c r="EZ337" t="e">
        <f t="shared" si="31"/>
        <v>#VALUE!</v>
      </c>
      <c r="FA337" t="e">
        <f t="shared" si="31"/>
        <v>#VALUE!</v>
      </c>
      <c r="FB337" t="e">
        <f t="shared" si="31"/>
        <v>#VALUE!</v>
      </c>
      <c r="FC337" t="e">
        <f t="shared" si="31"/>
        <v>#VALUE!</v>
      </c>
      <c r="FD337" t="e">
        <f t="shared" si="31"/>
        <v>#VALUE!</v>
      </c>
      <c r="FE337" t="e">
        <f t="shared" si="31"/>
        <v>#VALUE!</v>
      </c>
      <c r="FF337" t="e">
        <f t="shared" si="31"/>
        <v>#VALUE!</v>
      </c>
      <c r="FG337" t="e">
        <f t="shared" si="31"/>
        <v>#VALUE!</v>
      </c>
      <c r="FH337" t="e">
        <f t="shared" si="31"/>
        <v>#VALUE!</v>
      </c>
      <c r="FI337" t="e">
        <f t="shared" si="31"/>
        <v>#VALUE!</v>
      </c>
      <c r="FJ337" t="e">
        <f t="shared" si="31"/>
        <v>#VALUE!</v>
      </c>
      <c r="FK337" t="e">
        <f t="shared" si="31"/>
        <v>#VALUE!</v>
      </c>
      <c r="FL337" t="e">
        <f t="shared" si="31"/>
        <v>#VALUE!</v>
      </c>
      <c r="FM337" t="e">
        <f t="shared" si="31"/>
        <v>#VALUE!</v>
      </c>
      <c r="FN337" t="e">
        <f t="shared" si="31"/>
        <v>#VALUE!</v>
      </c>
      <c r="FO337" t="e">
        <f t="shared" si="31"/>
        <v>#VALUE!</v>
      </c>
      <c r="FP337" t="e">
        <f t="shared" si="31"/>
        <v>#VALUE!</v>
      </c>
      <c r="FQ337" t="e">
        <f t="shared" si="31"/>
        <v>#VALUE!</v>
      </c>
      <c r="FR337" t="e">
        <f t="shared" si="31"/>
        <v>#VALUE!</v>
      </c>
      <c r="FS337" t="e">
        <f t="shared" si="31"/>
        <v>#VALUE!</v>
      </c>
      <c r="FT337" t="e">
        <f t="shared" si="31"/>
        <v>#VALUE!</v>
      </c>
      <c r="FU337" t="e">
        <f t="shared" si="31"/>
        <v>#VALUE!</v>
      </c>
      <c r="FV337" t="e">
        <f t="shared" si="31"/>
        <v>#VALUE!</v>
      </c>
      <c r="FW337" t="e">
        <f t="shared" si="31"/>
        <v>#VALUE!</v>
      </c>
      <c r="FX337" t="e">
        <f t="shared" si="31"/>
        <v>#VALUE!</v>
      </c>
      <c r="FY337" t="e">
        <f aca="true" t="shared" si="32" ref="FY337:HD337">IF(FY326&gt;$B342,FX337,FY338)</f>
        <v>#VALUE!</v>
      </c>
      <c r="FZ337" t="e">
        <f t="shared" si="32"/>
        <v>#VALUE!</v>
      </c>
      <c r="GA337" t="e">
        <f t="shared" si="32"/>
        <v>#VALUE!</v>
      </c>
      <c r="GB337" t="e">
        <f t="shared" si="32"/>
        <v>#VALUE!</v>
      </c>
      <c r="GC337" t="e">
        <f t="shared" si="32"/>
        <v>#VALUE!</v>
      </c>
      <c r="GD337" t="e">
        <f t="shared" si="32"/>
        <v>#VALUE!</v>
      </c>
      <c r="GE337" t="e">
        <f t="shared" si="32"/>
        <v>#VALUE!</v>
      </c>
      <c r="GF337" t="e">
        <f t="shared" si="32"/>
        <v>#VALUE!</v>
      </c>
      <c r="GG337" t="e">
        <f t="shared" si="32"/>
        <v>#VALUE!</v>
      </c>
      <c r="GH337" t="e">
        <f t="shared" si="32"/>
        <v>#VALUE!</v>
      </c>
      <c r="GI337" t="e">
        <f t="shared" si="32"/>
        <v>#VALUE!</v>
      </c>
      <c r="GJ337" t="e">
        <f t="shared" si="32"/>
        <v>#VALUE!</v>
      </c>
      <c r="GK337" t="e">
        <f t="shared" si="32"/>
        <v>#VALUE!</v>
      </c>
      <c r="GL337" t="e">
        <f t="shared" si="32"/>
        <v>#VALUE!</v>
      </c>
      <c r="GM337" t="e">
        <f t="shared" si="32"/>
        <v>#VALUE!</v>
      </c>
      <c r="GN337" t="e">
        <f t="shared" si="32"/>
        <v>#VALUE!</v>
      </c>
      <c r="GO337" t="e">
        <f t="shared" si="32"/>
        <v>#VALUE!</v>
      </c>
      <c r="GP337" t="e">
        <f t="shared" si="32"/>
        <v>#VALUE!</v>
      </c>
      <c r="GQ337" t="e">
        <f t="shared" si="32"/>
        <v>#VALUE!</v>
      </c>
      <c r="GR337" t="e">
        <f t="shared" si="32"/>
        <v>#VALUE!</v>
      </c>
      <c r="GS337" t="e">
        <f t="shared" si="32"/>
        <v>#VALUE!</v>
      </c>
      <c r="GT337" t="e">
        <f t="shared" si="32"/>
        <v>#VALUE!</v>
      </c>
      <c r="GU337" t="e">
        <f t="shared" si="32"/>
        <v>#VALUE!</v>
      </c>
      <c r="GV337" t="e">
        <f t="shared" si="32"/>
        <v>#VALUE!</v>
      </c>
      <c r="GW337" t="e">
        <f t="shared" si="32"/>
        <v>#VALUE!</v>
      </c>
      <c r="GX337" t="e">
        <f t="shared" si="32"/>
        <v>#VALUE!</v>
      </c>
      <c r="GY337" t="e">
        <f t="shared" si="32"/>
        <v>#VALUE!</v>
      </c>
      <c r="GZ337" t="e">
        <f t="shared" si="32"/>
        <v>#VALUE!</v>
      </c>
      <c r="HA337" t="e">
        <f t="shared" si="32"/>
        <v>#VALUE!</v>
      </c>
      <c r="HB337" t="e">
        <f t="shared" si="32"/>
        <v>#VALUE!</v>
      </c>
      <c r="HC337" t="e">
        <f t="shared" si="32"/>
        <v>#VALUE!</v>
      </c>
      <c r="HD337" t="e">
        <f t="shared" si="32"/>
        <v>#VALUE!</v>
      </c>
      <c r="HE337" t="e">
        <f aca="true" t="shared" si="33" ref="HE337:HK337">IF(HE326&gt;$B342,HD337,HE338)</f>
        <v>#VALUE!</v>
      </c>
      <c r="HF337" t="e">
        <f t="shared" si="33"/>
        <v>#VALUE!</v>
      </c>
      <c r="HG337" t="e">
        <f t="shared" si="33"/>
        <v>#VALUE!</v>
      </c>
      <c r="HH337" t="e">
        <f t="shared" si="33"/>
        <v>#VALUE!</v>
      </c>
      <c r="HI337" t="e">
        <f t="shared" si="33"/>
        <v>#VALUE!</v>
      </c>
      <c r="HJ337" t="e">
        <f t="shared" si="33"/>
        <v>#VALUE!</v>
      </c>
      <c r="HK337" t="e">
        <f t="shared" si="33"/>
        <v>#VALUE!</v>
      </c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</row>
    <row r="338" spans="1:240" s="1" customFormat="1" ht="18">
      <c r="A338" s="3"/>
      <c r="B338" s="3"/>
      <c r="C338"/>
      <c r="D338"/>
      <c r="N338" s="28"/>
      <c r="O338" s="28"/>
      <c r="P338" s="28"/>
      <c r="Q338" s="28"/>
      <c r="R338" s="28"/>
      <c r="S338" s="28"/>
      <c r="T338">
        <f>B340</f>
        <v>100</v>
      </c>
      <c r="U338" t="e">
        <f aca="true" t="shared" si="34" ref="U338:AZ338">IF((T338+$B350*T338*($B337-T338-T332*$B348)/$B337)&lt;1,0,(T338+$B350*T338*($B337-T338-T332*$B348)/$B337))</f>
        <v>#VALUE!</v>
      </c>
      <c r="V338" t="e">
        <f t="shared" si="34"/>
        <v>#VALUE!</v>
      </c>
      <c r="W338" t="e">
        <f t="shared" si="34"/>
        <v>#VALUE!</v>
      </c>
      <c r="X338" t="e">
        <f t="shared" si="34"/>
        <v>#VALUE!</v>
      </c>
      <c r="Y338" t="e">
        <f t="shared" si="34"/>
        <v>#VALUE!</v>
      </c>
      <c r="Z338" t="e">
        <f t="shared" si="34"/>
        <v>#VALUE!</v>
      </c>
      <c r="AA338" t="e">
        <f t="shared" si="34"/>
        <v>#VALUE!</v>
      </c>
      <c r="AB338" t="e">
        <f t="shared" si="34"/>
        <v>#VALUE!</v>
      </c>
      <c r="AC338" t="e">
        <f t="shared" si="34"/>
        <v>#VALUE!</v>
      </c>
      <c r="AD338" t="e">
        <f t="shared" si="34"/>
        <v>#VALUE!</v>
      </c>
      <c r="AE338" t="e">
        <f t="shared" si="34"/>
        <v>#VALUE!</v>
      </c>
      <c r="AF338" t="e">
        <f t="shared" si="34"/>
        <v>#VALUE!</v>
      </c>
      <c r="AG338" t="e">
        <f t="shared" si="34"/>
        <v>#VALUE!</v>
      </c>
      <c r="AH338" t="e">
        <f t="shared" si="34"/>
        <v>#VALUE!</v>
      </c>
      <c r="AI338" t="e">
        <f t="shared" si="34"/>
        <v>#VALUE!</v>
      </c>
      <c r="AJ338" t="e">
        <f t="shared" si="34"/>
        <v>#VALUE!</v>
      </c>
      <c r="AK338" t="e">
        <f t="shared" si="34"/>
        <v>#VALUE!</v>
      </c>
      <c r="AL338" t="e">
        <f t="shared" si="34"/>
        <v>#VALUE!</v>
      </c>
      <c r="AM338" t="e">
        <f t="shared" si="34"/>
        <v>#VALUE!</v>
      </c>
      <c r="AN338" t="e">
        <f t="shared" si="34"/>
        <v>#VALUE!</v>
      </c>
      <c r="AO338" t="e">
        <f t="shared" si="34"/>
        <v>#VALUE!</v>
      </c>
      <c r="AP338" t="e">
        <f t="shared" si="34"/>
        <v>#VALUE!</v>
      </c>
      <c r="AQ338" t="e">
        <f t="shared" si="34"/>
        <v>#VALUE!</v>
      </c>
      <c r="AR338" t="e">
        <f t="shared" si="34"/>
        <v>#VALUE!</v>
      </c>
      <c r="AS338" t="e">
        <f t="shared" si="34"/>
        <v>#VALUE!</v>
      </c>
      <c r="AT338" t="e">
        <f t="shared" si="34"/>
        <v>#VALUE!</v>
      </c>
      <c r="AU338" t="e">
        <f t="shared" si="34"/>
        <v>#VALUE!</v>
      </c>
      <c r="AV338" t="e">
        <f t="shared" si="34"/>
        <v>#VALUE!</v>
      </c>
      <c r="AW338" t="e">
        <f t="shared" si="34"/>
        <v>#VALUE!</v>
      </c>
      <c r="AX338" t="e">
        <f t="shared" si="34"/>
        <v>#VALUE!</v>
      </c>
      <c r="AY338" t="e">
        <f t="shared" si="34"/>
        <v>#VALUE!</v>
      </c>
      <c r="AZ338" t="e">
        <f t="shared" si="34"/>
        <v>#VALUE!</v>
      </c>
      <c r="BA338" t="e">
        <f aca="true" t="shared" si="35" ref="BA338:CF338">IF((AZ338+$B350*AZ338*($B337-AZ338-AZ332*$B348)/$B337)&lt;1,0,(AZ338+$B350*AZ338*($B337-AZ338-AZ332*$B348)/$B337))</f>
        <v>#VALUE!</v>
      </c>
      <c r="BB338" t="e">
        <f t="shared" si="35"/>
        <v>#VALUE!</v>
      </c>
      <c r="BC338" t="e">
        <f t="shared" si="35"/>
        <v>#VALUE!</v>
      </c>
      <c r="BD338" t="e">
        <f t="shared" si="35"/>
        <v>#VALUE!</v>
      </c>
      <c r="BE338" t="e">
        <f t="shared" si="35"/>
        <v>#VALUE!</v>
      </c>
      <c r="BF338" t="e">
        <f t="shared" si="35"/>
        <v>#VALUE!</v>
      </c>
      <c r="BG338" t="e">
        <f t="shared" si="35"/>
        <v>#VALUE!</v>
      </c>
      <c r="BH338" t="e">
        <f t="shared" si="35"/>
        <v>#VALUE!</v>
      </c>
      <c r="BI338" t="e">
        <f t="shared" si="35"/>
        <v>#VALUE!</v>
      </c>
      <c r="BJ338" t="e">
        <f t="shared" si="35"/>
        <v>#VALUE!</v>
      </c>
      <c r="BK338" t="e">
        <f t="shared" si="35"/>
        <v>#VALUE!</v>
      </c>
      <c r="BL338" t="e">
        <f t="shared" si="35"/>
        <v>#VALUE!</v>
      </c>
      <c r="BM338" t="e">
        <f t="shared" si="35"/>
        <v>#VALUE!</v>
      </c>
      <c r="BN338" t="e">
        <f t="shared" si="35"/>
        <v>#VALUE!</v>
      </c>
      <c r="BO338" t="e">
        <f t="shared" si="35"/>
        <v>#VALUE!</v>
      </c>
      <c r="BP338" t="e">
        <f t="shared" si="35"/>
        <v>#VALUE!</v>
      </c>
      <c r="BQ338" t="e">
        <f t="shared" si="35"/>
        <v>#VALUE!</v>
      </c>
      <c r="BR338" t="e">
        <f t="shared" si="35"/>
        <v>#VALUE!</v>
      </c>
      <c r="BS338" t="e">
        <f t="shared" si="35"/>
        <v>#VALUE!</v>
      </c>
      <c r="BT338" t="e">
        <f t="shared" si="35"/>
        <v>#VALUE!</v>
      </c>
      <c r="BU338" t="e">
        <f t="shared" si="35"/>
        <v>#VALUE!</v>
      </c>
      <c r="BV338" t="e">
        <f t="shared" si="35"/>
        <v>#VALUE!</v>
      </c>
      <c r="BW338" t="e">
        <f t="shared" si="35"/>
        <v>#VALUE!</v>
      </c>
      <c r="BX338" t="e">
        <f t="shared" si="35"/>
        <v>#VALUE!</v>
      </c>
      <c r="BY338" t="e">
        <f t="shared" si="35"/>
        <v>#VALUE!</v>
      </c>
      <c r="BZ338" t="e">
        <f t="shared" si="35"/>
        <v>#VALUE!</v>
      </c>
      <c r="CA338" t="e">
        <f t="shared" si="35"/>
        <v>#VALUE!</v>
      </c>
      <c r="CB338" t="e">
        <f t="shared" si="35"/>
        <v>#VALUE!</v>
      </c>
      <c r="CC338" t="e">
        <f t="shared" si="35"/>
        <v>#VALUE!</v>
      </c>
      <c r="CD338" t="e">
        <f t="shared" si="35"/>
        <v>#VALUE!</v>
      </c>
      <c r="CE338" t="e">
        <f t="shared" si="35"/>
        <v>#VALUE!</v>
      </c>
      <c r="CF338" t="e">
        <f t="shared" si="35"/>
        <v>#VALUE!</v>
      </c>
      <c r="CG338" t="e">
        <f aca="true" t="shared" si="36" ref="CG338:DL338">IF((CF338+$B350*CF338*($B337-CF338-CF332*$B348)/$B337)&lt;1,0,(CF338+$B350*CF338*($B337-CF338-CF332*$B348)/$B337))</f>
        <v>#VALUE!</v>
      </c>
      <c r="CH338" t="e">
        <f t="shared" si="36"/>
        <v>#VALUE!</v>
      </c>
      <c r="CI338" t="e">
        <f t="shared" si="36"/>
        <v>#VALUE!</v>
      </c>
      <c r="CJ338" t="e">
        <f t="shared" si="36"/>
        <v>#VALUE!</v>
      </c>
      <c r="CK338" t="e">
        <f t="shared" si="36"/>
        <v>#VALUE!</v>
      </c>
      <c r="CL338" t="e">
        <f t="shared" si="36"/>
        <v>#VALUE!</v>
      </c>
      <c r="CM338" t="e">
        <f t="shared" si="36"/>
        <v>#VALUE!</v>
      </c>
      <c r="CN338" t="e">
        <f t="shared" si="36"/>
        <v>#VALUE!</v>
      </c>
      <c r="CO338" t="e">
        <f t="shared" si="36"/>
        <v>#VALUE!</v>
      </c>
      <c r="CP338" t="e">
        <f t="shared" si="36"/>
        <v>#VALUE!</v>
      </c>
      <c r="CQ338" t="e">
        <f t="shared" si="36"/>
        <v>#VALUE!</v>
      </c>
      <c r="CR338" t="e">
        <f t="shared" si="36"/>
        <v>#VALUE!</v>
      </c>
      <c r="CS338" t="e">
        <f t="shared" si="36"/>
        <v>#VALUE!</v>
      </c>
      <c r="CT338" t="e">
        <f t="shared" si="36"/>
        <v>#VALUE!</v>
      </c>
      <c r="CU338" t="e">
        <f t="shared" si="36"/>
        <v>#VALUE!</v>
      </c>
      <c r="CV338" t="e">
        <f t="shared" si="36"/>
        <v>#VALUE!</v>
      </c>
      <c r="CW338" t="e">
        <f t="shared" si="36"/>
        <v>#VALUE!</v>
      </c>
      <c r="CX338" t="e">
        <f t="shared" si="36"/>
        <v>#VALUE!</v>
      </c>
      <c r="CY338" t="e">
        <f t="shared" si="36"/>
        <v>#VALUE!</v>
      </c>
      <c r="CZ338" t="e">
        <f t="shared" si="36"/>
        <v>#VALUE!</v>
      </c>
      <c r="DA338" t="e">
        <f t="shared" si="36"/>
        <v>#VALUE!</v>
      </c>
      <c r="DB338" t="e">
        <f t="shared" si="36"/>
        <v>#VALUE!</v>
      </c>
      <c r="DC338" t="e">
        <f t="shared" si="36"/>
        <v>#VALUE!</v>
      </c>
      <c r="DD338" t="e">
        <f t="shared" si="36"/>
        <v>#VALUE!</v>
      </c>
      <c r="DE338" t="e">
        <f t="shared" si="36"/>
        <v>#VALUE!</v>
      </c>
      <c r="DF338" t="e">
        <f t="shared" si="36"/>
        <v>#VALUE!</v>
      </c>
      <c r="DG338" t="e">
        <f t="shared" si="36"/>
        <v>#VALUE!</v>
      </c>
      <c r="DH338" t="e">
        <f t="shared" si="36"/>
        <v>#VALUE!</v>
      </c>
      <c r="DI338" t="e">
        <f t="shared" si="36"/>
        <v>#VALUE!</v>
      </c>
      <c r="DJ338" t="e">
        <f t="shared" si="36"/>
        <v>#VALUE!</v>
      </c>
      <c r="DK338" t="e">
        <f t="shared" si="36"/>
        <v>#VALUE!</v>
      </c>
      <c r="DL338" t="e">
        <f t="shared" si="36"/>
        <v>#VALUE!</v>
      </c>
      <c r="DM338" t="e">
        <f aca="true" t="shared" si="37" ref="DM338:ER338">IF((DL338+$B350*DL338*($B337-DL338-DL332*$B348)/$B337)&lt;1,0,(DL338+$B350*DL338*($B337-DL338-DL332*$B348)/$B337))</f>
        <v>#VALUE!</v>
      </c>
      <c r="DN338" t="e">
        <f t="shared" si="37"/>
        <v>#VALUE!</v>
      </c>
      <c r="DO338" t="e">
        <f t="shared" si="37"/>
        <v>#VALUE!</v>
      </c>
      <c r="DP338" t="e">
        <f t="shared" si="37"/>
        <v>#VALUE!</v>
      </c>
      <c r="DQ338" t="e">
        <f t="shared" si="37"/>
        <v>#VALUE!</v>
      </c>
      <c r="DR338" t="e">
        <f t="shared" si="37"/>
        <v>#VALUE!</v>
      </c>
      <c r="DS338" t="e">
        <f t="shared" si="37"/>
        <v>#VALUE!</v>
      </c>
      <c r="DT338" t="e">
        <f t="shared" si="37"/>
        <v>#VALUE!</v>
      </c>
      <c r="DU338" t="e">
        <f t="shared" si="37"/>
        <v>#VALUE!</v>
      </c>
      <c r="DV338" t="e">
        <f t="shared" si="37"/>
        <v>#VALUE!</v>
      </c>
      <c r="DW338" t="e">
        <f t="shared" si="37"/>
        <v>#VALUE!</v>
      </c>
      <c r="DX338" t="e">
        <f t="shared" si="37"/>
        <v>#VALUE!</v>
      </c>
      <c r="DY338" t="e">
        <f t="shared" si="37"/>
        <v>#VALUE!</v>
      </c>
      <c r="DZ338" t="e">
        <f t="shared" si="37"/>
        <v>#VALUE!</v>
      </c>
      <c r="EA338" t="e">
        <f t="shared" si="37"/>
        <v>#VALUE!</v>
      </c>
      <c r="EB338" t="e">
        <f t="shared" si="37"/>
        <v>#VALUE!</v>
      </c>
      <c r="EC338" t="e">
        <f t="shared" si="37"/>
        <v>#VALUE!</v>
      </c>
      <c r="ED338" t="e">
        <f t="shared" si="37"/>
        <v>#VALUE!</v>
      </c>
      <c r="EE338" t="e">
        <f t="shared" si="37"/>
        <v>#VALUE!</v>
      </c>
      <c r="EF338" t="e">
        <f t="shared" si="37"/>
        <v>#VALUE!</v>
      </c>
      <c r="EG338" t="e">
        <f t="shared" si="37"/>
        <v>#VALUE!</v>
      </c>
      <c r="EH338" t="e">
        <f t="shared" si="37"/>
        <v>#VALUE!</v>
      </c>
      <c r="EI338" t="e">
        <f t="shared" si="37"/>
        <v>#VALUE!</v>
      </c>
      <c r="EJ338" t="e">
        <f t="shared" si="37"/>
        <v>#VALUE!</v>
      </c>
      <c r="EK338" t="e">
        <f t="shared" si="37"/>
        <v>#VALUE!</v>
      </c>
      <c r="EL338" t="e">
        <f t="shared" si="37"/>
        <v>#VALUE!</v>
      </c>
      <c r="EM338" t="e">
        <f t="shared" si="37"/>
        <v>#VALUE!</v>
      </c>
      <c r="EN338" t="e">
        <f t="shared" si="37"/>
        <v>#VALUE!</v>
      </c>
      <c r="EO338" t="e">
        <f t="shared" si="37"/>
        <v>#VALUE!</v>
      </c>
      <c r="EP338" t="e">
        <f t="shared" si="37"/>
        <v>#VALUE!</v>
      </c>
      <c r="EQ338" t="e">
        <f t="shared" si="37"/>
        <v>#VALUE!</v>
      </c>
      <c r="ER338" t="e">
        <f t="shared" si="37"/>
        <v>#VALUE!</v>
      </c>
      <c r="ES338" t="e">
        <f aca="true" t="shared" si="38" ref="ES338:FX338">IF((ER338+$B350*ER338*($B337-ER338-ER332*$B348)/$B337)&lt;1,0,(ER338+$B350*ER338*($B337-ER338-ER332*$B348)/$B337))</f>
        <v>#VALUE!</v>
      </c>
      <c r="ET338" t="e">
        <f t="shared" si="38"/>
        <v>#VALUE!</v>
      </c>
      <c r="EU338" t="e">
        <f t="shared" si="38"/>
        <v>#VALUE!</v>
      </c>
      <c r="EV338" t="e">
        <f t="shared" si="38"/>
        <v>#VALUE!</v>
      </c>
      <c r="EW338" t="e">
        <f t="shared" si="38"/>
        <v>#VALUE!</v>
      </c>
      <c r="EX338" t="e">
        <f t="shared" si="38"/>
        <v>#VALUE!</v>
      </c>
      <c r="EY338" t="e">
        <f t="shared" si="38"/>
        <v>#VALUE!</v>
      </c>
      <c r="EZ338" t="e">
        <f t="shared" si="38"/>
        <v>#VALUE!</v>
      </c>
      <c r="FA338" t="e">
        <f t="shared" si="38"/>
        <v>#VALUE!</v>
      </c>
      <c r="FB338" t="e">
        <f t="shared" si="38"/>
        <v>#VALUE!</v>
      </c>
      <c r="FC338" t="e">
        <f t="shared" si="38"/>
        <v>#VALUE!</v>
      </c>
      <c r="FD338" t="e">
        <f t="shared" si="38"/>
        <v>#VALUE!</v>
      </c>
      <c r="FE338" t="e">
        <f t="shared" si="38"/>
        <v>#VALUE!</v>
      </c>
      <c r="FF338" t="e">
        <f t="shared" si="38"/>
        <v>#VALUE!</v>
      </c>
      <c r="FG338" t="e">
        <f t="shared" si="38"/>
        <v>#VALUE!</v>
      </c>
      <c r="FH338" t="e">
        <f t="shared" si="38"/>
        <v>#VALUE!</v>
      </c>
      <c r="FI338" t="e">
        <f t="shared" si="38"/>
        <v>#VALUE!</v>
      </c>
      <c r="FJ338" t="e">
        <f t="shared" si="38"/>
        <v>#VALUE!</v>
      </c>
      <c r="FK338" t="e">
        <f t="shared" si="38"/>
        <v>#VALUE!</v>
      </c>
      <c r="FL338" t="e">
        <f t="shared" si="38"/>
        <v>#VALUE!</v>
      </c>
      <c r="FM338" t="e">
        <f t="shared" si="38"/>
        <v>#VALUE!</v>
      </c>
      <c r="FN338" t="e">
        <f t="shared" si="38"/>
        <v>#VALUE!</v>
      </c>
      <c r="FO338" t="e">
        <f t="shared" si="38"/>
        <v>#VALUE!</v>
      </c>
      <c r="FP338" t="e">
        <f t="shared" si="38"/>
        <v>#VALUE!</v>
      </c>
      <c r="FQ338" t="e">
        <f t="shared" si="38"/>
        <v>#VALUE!</v>
      </c>
      <c r="FR338" t="e">
        <f t="shared" si="38"/>
        <v>#VALUE!</v>
      </c>
      <c r="FS338" t="e">
        <f t="shared" si="38"/>
        <v>#VALUE!</v>
      </c>
      <c r="FT338" t="e">
        <f t="shared" si="38"/>
        <v>#VALUE!</v>
      </c>
      <c r="FU338" t="e">
        <f t="shared" si="38"/>
        <v>#VALUE!</v>
      </c>
      <c r="FV338" t="e">
        <f t="shared" si="38"/>
        <v>#VALUE!</v>
      </c>
      <c r="FW338" t="e">
        <f t="shared" si="38"/>
        <v>#VALUE!</v>
      </c>
      <c r="FX338" t="e">
        <f t="shared" si="38"/>
        <v>#VALUE!</v>
      </c>
      <c r="FY338" t="e">
        <f aca="true" t="shared" si="39" ref="FY338:HD338">IF((FX338+$B350*FX338*($B337-FX338-FX332*$B348)/$B337)&lt;1,0,(FX338+$B350*FX338*($B337-FX338-FX332*$B348)/$B337))</f>
        <v>#VALUE!</v>
      </c>
      <c r="FZ338" t="e">
        <f t="shared" si="39"/>
        <v>#VALUE!</v>
      </c>
      <c r="GA338" t="e">
        <f t="shared" si="39"/>
        <v>#VALUE!</v>
      </c>
      <c r="GB338" t="e">
        <f t="shared" si="39"/>
        <v>#VALUE!</v>
      </c>
      <c r="GC338" t="e">
        <f t="shared" si="39"/>
        <v>#VALUE!</v>
      </c>
      <c r="GD338" t="e">
        <f t="shared" si="39"/>
        <v>#VALUE!</v>
      </c>
      <c r="GE338" t="e">
        <f t="shared" si="39"/>
        <v>#VALUE!</v>
      </c>
      <c r="GF338" t="e">
        <f t="shared" si="39"/>
        <v>#VALUE!</v>
      </c>
      <c r="GG338" t="e">
        <f t="shared" si="39"/>
        <v>#VALUE!</v>
      </c>
      <c r="GH338" t="e">
        <f t="shared" si="39"/>
        <v>#VALUE!</v>
      </c>
      <c r="GI338" t="e">
        <f t="shared" si="39"/>
        <v>#VALUE!</v>
      </c>
      <c r="GJ338" t="e">
        <f t="shared" si="39"/>
        <v>#VALUE!</v>
      </c>
      <c r="GK338" t="e">
        <f t="shared" si="39"/>
        <v>#VALUE!</v>
      </c>
      <c r="GL338" t="e">
        <f t="shared" si="39"/>
        <v>#VALUE!</v>
      </c>
      <c r="GM338" t="e">
        <f t="shared" si="39"/>
        <v>#VALUE!</v>
      </c>
      <c r="GN338" t="e">
        <f t="shared" si="39"/>
        <v>#VALUE!</v>
      </c>
      <c r="GO338" t="e">
        <f t="shared" si="39"/>
        <v>#VALUE!</v>
      </c>
      <c r="GP338" t="e">
        <f t="shared" si="39"/>
        <v>#VALUE!</v>
      </c>
      <c r="GQ338" t="e">
        <f t="shared" si="39"/>
        <v>#VALUE!</v>
      </c>
      <c r="GR338" t="e">
        <f t="shared" si="39"/>
        <v>#VALUE!</v>
      </c>
      <c r="GS338" t="e">
        <f t="shared" si="39"/>
        <v>#VALUE!</v>
      </c>
      <c r="GT338" t="e">
        <f t="shared" si="39"/>
        <v>#VALUE!</v>
      </c>
      <c r="GU338" t="e">
        <f t="shared" si="39"/>
        <v>#VALUE!</v>
      </c>
      <c r="GV338" t="e">
        <f t="shared" si="39"/>
        <v>#VALUE!</v>
      </c>
      <c r="GW338" t="e">
        <f t="shared" si="39"/>
        <v>#VALUE!</v>
      </c>
      <c r="GX338" t="e">
        <f t="shared" si="39"/>
        <v>#VALUE!</v>
      </c>
      <c r="GY338" t="e">
        <f t="shared" si="39"/>
        <v>#VALUE!</v>
      </c>
      <c r="GZ338" t="e">
        <f t="shared" si="39"/>
        <v>#VALUE!</v>
      </c>
      <c r="HA338" t="e">
        <f t="shared" si="39"/>
        <v>#VALUE!</v>
      </c>
      <c r="HB338" t="e">
        <f t="shared" si="39"/>
        <v>#VALUE!</v>
      </c>
      <c r="HC338" t="e">
        <f t="shared" si="39"/>
        <v>#VALUE!</v>
      </c>
      <c r="HD338" t="e">
        <f t="shared" si="39"/>
        <v>#VALUE!</v>
      </c>
      <c r="HE338" t="e">
        <f aca="true" t="shared" si="40" ref="HE338:HK338">IF((HD338+$B350*HD338*($B337-HD338-HD332*$B348)/$B337)&lt;1,0,(HD338+$B350*HD338*($B337-HD338-HD332*$B348)/$B337))</f>
        <v>#VALUE!</v>
      </c>
      <c r="HF338" t="e">
        <f t="shared" si="40"/>
        <v>#VALUE!</v>
      </c>
      <c r="HG338" t="e">
        <f t="shared" si="40"/>
        <v>#VALUE!</v>
      </c>
      <c r="HH338" t="e">
        <f t="shared" si="40"/>
        <v>#VALUE!</v>
      </c>
      <c r="HI338" t="e">
        <f t="shared" si="40"/>
        <v>#VALUE!</v>
      </c>
      <c r="HJ338" t="e">
        <f t="shared" si="40"/>
        <v>#VALUE!</v>
      </c>
      <c r="HK338" t="e">
        <f t="shared" si="40"/>
        <v>#VALUE!</v>
      </c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</row>
    <row r="339" spans="1:241" s="1" customFormat="1" ht="18">
      <c r="A339" s="26" t="s">
        <v>21</v>
      </c>
      <c r="B339" s="51">
        <v>100</v>
      </c>
      <c r="C339"/>
      <c r="D339"/>
      <c r="N339" s="28"/>
      <c r="O339" s="28"/>
      <c r="P339" s="28"/>
      <c r="Q339" s="28"/>
      <c r="R339" s="28"/>
      <c r="S339" s="28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</row>
    <row r="340" spans="1:251" ht="18">
      <c r="A340" s="4" t="s">
        <v>22</v>
      </c>
      <c r="B340" s="51">
        <v>100</v>
      </c>
      <c r="E340" t="s">
        <v>23</v>
      </c>
      <c r="N340" s="29"/>
      <c r="O340" s="28"/>
      <c r="P340" s="28"/>
      <c r="Q340" s="28" t="e">
        <f>B337-B348*Q334</f>
        <v>#VALUE!</v>
      </c>
      <c r="R340" s="28" t="e">
        <f>B336/B347*(1-R334/B336)</f>
        <v>#VALUE!</v>
      </c>
      <c r="S340" s="28"/>
      <c r="T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</row>
    <row r="341" spans="1:242" ht="18">
      <c r="A341" s="3"/>
      <c r="B341" s="3"/>
      <c r="N341" s="29"/>
      <c r="O341" s="28"/>
      <c r="P341" s="28"/>
      <c r="Q341" s="28"/>
      <c r="R341" s="28"/>
      <c r="S341" s="28"/>
      <c r="IH341" s="1"/>
    </row>
    <row r="342" spans="1:19" ht="18">
      <c r="A342" s="3" t="s">
        <v>53</v>
      </c>
      <c r="B342" s="51">
        <v>1000</v>
      </c>
      <c r="N342" s="29"/>
      <c r="O342" s="29"/>
      <c r="P342" s="29"/>
      <c r="Q342" s="29"/>
      <c r="R342" s="29"/>
      <c r="S342" s="29"/>
    </row>
    <row r="343" ht="18">
      <c r="B343" s="3"/>
    </row>
    <row r="344" spans="1:251" s="1" customFormat="1" ht="18">
      <c r="A344" s="30" t="s">
        <v>54</v>
      </c>
      <c r="B344" s="31"/>
      <c r="IH344"/>
      <c r="II344"/>
      <c r="IJ344"/>
      <c r="IK344"/>
      <c r="IL344"/>
      <c r="IM344"/>
      <c r="IN344"/>
      <c r="IO344"/>
      <c r="IP344"/>
      <c r="IQ344"/>
    </row>
    <row r="345" spans="1:2" s="1" customFormat="1" ht="18">
      <c r="A345" s="32" t="s">
        <v>55</v>
      </c>
      <c r="B345" s="33"/>
    </row>
    <row r="346" spans="1:2" s="1" customFormat="1" ht="18">
      <c r="A346" s="36" t="s">
        <v>56</v>
      </c>
      <c r="B346" s="37"/>
    </row>
    <row r="347" spans="1:2" s="1" customFormat="1" ht="18">
      <c r="A347" s="38" t="s">
        <v>24</v>
      </c>
      <c r="B347" s="39">
        <v>0.75</v>
      </c>
    </row>
    <row r="348" spans="1:2" s="1" customFormat="1" ht="18">
      <c r="A348" s="38" t="s">
        <v>25</v>
      </c>
      <c r="B348" s="39">
        <v>0.5</v>
      </c>
    </row>
    <row r="349" spans="1:2" s="1" customFormat="1" ht="21">
      <c r="A349" s="40" t="s">
        <v>26</v>
      </c>
      <c r="B349" s="39">
        <v>0.75</v>
      </c>
    </row>
    <row r="350" spans="1:2" s="1" customFormat="1" ht="21">
      <c r="A350" s="34" t="s">
        <v>27</v>
      </c>
      <c r="B350" s="35">
        <v>0.75</v>
      </c>
    </row>
    <row r="351" spans="1:2" s="1" customFormat="1" ht="15">
      <c r="A351"/>
      <c r="B351"/>
    </row>
    <row r="352" spans="1:2" s="1" customFormat="1" ht="16.5" customHeight="1">
      <c r="A352"/>
      <c r="B352"/>
    </row>
    <row r="353" s="1" customFormat="1" ht="16.5" customHeight="1"/>
    <row r="354" s="1" customFormat="1" ht="15.75">
      <c r="B354" s="53" t="s">
        <v>0</v>
      </c>
    </row>
    <row r="355" s="1" customFormat="1" ht="15"/>
    <row r="356" s="1" customFormat="1" ht="15">
      <c r="B356" s="1" t="s">
        <v>60</v>
      </c>
    </row>
    <row r="357" s="1" customFormat="1" ht="22.5" customHeight="1">
      <c r="B357" s="1" t="s">
        <v>58</v>
      </c>
    </row>
    <row r="358" s="1" customFormat="1" ht="24" customHeight="1">
      <c r="B358" s="1" t="s">
        <v>59</v>
      </c>
    </row>
    <row r="359" s="1" customFormat="1" ht="31.5" customHeight="1">
      <c r="B359" s="53" t="s">
        <v>78</v>
      </c>
    </row>
    <row r="360" s="1" customFormat="1" ht="63.75" customHeight="1">
      <c r="B360" s="3" t="s">
        <v>57</v>
      </c>
    </row>
    <row r="361" s="1" customFormat="1" ht="24" customHeight="1">
      <c r="B361" s="1" t="s">
        <v>74</v>
      </c>
    </row>
    <row r="362" s="1" customFormat="1" ht="24" customHeight="1">
      <c r="B362" s="1" t="s">
        <v>61</v>
      </c>
    </row>
    <row r="363" s="1" customFormat="1" ht="24" customHeight="1">
      <c r="B363" s="1" t="s">
        <v>75</v>
      </c>
    </row>
    <row r="364" s="1" customFormat="1" ht="24" customHeight="1">
      <c r="B364" s="1" t="s">
        <v>80</v>
      </c>
    </row>
    <row r="365" s="1" customFormat="1" ht="24.75" customHeight="1">
      <c r="B365" s="1" t="s">
        <v>76</v>
      </c>
    </row>
    <row r="366" s="1" customFormat="1" ht="24.75" customHeight="1">
      <c r="B366" s="1" t="s">
        <v>73</v>
      </c>
    </row>
    <row r="367" s="1" customFormat="1" ht="21.75" customHeight="1">
      <c r="B367" s="1" t="s">
        <v>79</v>
      </c>
    </row>
    <row r="368" s="1" customFormat="1" ht="24.75" customHeight="1">
      <c r="B368" s="1" t="s">
        <v>77</v>
      </c>
    </row>
    <row r="369" spans="2:241" s="1" customFormat="1" ht="27" customHeight="1">
      <c r="B369" s="1" t="s">
        <v>81</v>
      </c>
      <c r="C369" s="20"/>
      <c r="D369" s="19"/>
      <c r="F369" s="15"/>
      <c r="T369" s="1">
        <v>1</v>
      </c>
      <c r="U369">
        <f aca="true" t="shared" si="41" ref="U369:AJ369">T369+1</f>
        <v>2</v>
      </c>
      <c r="V369">
        <f t="shared" si="41"/>
        <v>3</v>
      </c>
      <c r="W369">
        <f t="shared" si="41"/>
        <v>4</v>
      </c>
      <c r="X369">
        <f t="shared" si="41"/>
        <v>5</v>
      </c>
      <c r="Y369">
        <f t="shared" si="41"/>
        <v>6</v>
      </c>
      <c r="Z369">
        <f t="shared" si="41"/>
        <v>7</v>
      </c>
      <c r="AA369">
        <f t="shared" si="41"/>
        <v>8</v>
      </c>
      <c r="AB369">
        <f t="shared" si="41"/>
        <v>9</v>
      </c>
      <c r="AC369">
        <f t="shared" si="41"/>
        <v>10</v>
      </c>
      <c r="AD369">
        <f t="shared" si="41"/>
        <v>11</v>
      </c>
      <c r="AE369">
        <f t="shared" si="41"/>
        <v>12</v>
      </c>
      <c r="AF369">
        <f t="shared" si="41"/>
        <v>13</v>
      </c>
      <c r="AG369">
        <f t="shared" si="41"/>
        <v>14</v>
      </c>
      <c r="AH369">
        <f t="shared" si="41"/>
        <v>15</v>
      </c>
      <c r="AI369">
        <f t="shared" si="41"/>
        <v>16</v>
      </c>
      <c r="AJ369">
        <f t="shared" si="41"/>
        <v>17</v>
      </c>
      <c r="AK369">
        <f aca="true" t="shared" si="42" ref="AK369:AZ369">AJ369+1</f>
        <v>18</v>
      </c>
      <c r="AL369">
        <f t="shared" si="42"/>
        <v>19</v>
      </c>
      <c r="AM369">
        <f t="shared" si="42"/>
        <v>20</v>
      </c>
      <c r="AN369">
        <f t="shared" si="42"/>
        <v>21</v>
      </c>
      <c r="AO369">
        <f t="shared" si="42"/>
        <v>22</v>
      </c>
      <c r="AP369">
        <f t="shared" si="42"/>
        <v>23</v>
      </c>
      <c r="AQ369">
        <f t="shared" si="42"/>
        <v>24</v>
      </c>
      <c r="AR369">
        <f t="shared" si="42"/>
        <v>25</v>
      </c>
      <c r="AS369">
        <f t="shared" si="42"/>
        <v>26</v>
      </c>
      <c r="AT369">
        <f t="shared" si="42"/>
        <v>27</v>
      </c>
      <c r="AU369">
        <f t="shared" si="42"/>
        <v>28</v>
      </c>
      <c r="AV369">
        <f t="shared" si="42"/>
        <v>29</v>
      </c>
      <c r="AW369">
        <f t="shared" si="42"/>
        <v>30</v>
      </c>
      <c r="AX369">
        <f t="shared" si="42"/>
        <v>31</v>
      </c>
      <c r="AY369">
        <f t="shared" si="42"/>
        <v>32</v>
      </c>
      <c r="AZ369">
        <f t="shared" si="42"/>
        <v>33</v>
      </c>
      <c r="BA369">
        <f aca="true" t="shared" si="43" ref="BA369:BP369">AZ369+1</f>
        <v>34</v>
      </c>
      <c r="BB369">
        <f t="shared" si="43"/>
        <v>35</v>
      </c>
      <c r="BC369">
        <f t="shared" si="43"/>
        <v>36</v>
      </c>
      <c r="BD369">
        <f t="shared" si="43"/>
        <v>37</v>
      </c>
      <c r="BE369">
        <f t="shared" si="43"/>
        <v>38</v>
      </c>
      <c r="BF369">
        <f t="shared" si="43"/>
        <v>39</v>
      </c>
      <c r="BG369">
        <f t="shared" si="43"/>
        <v>40</v>
      </c>
      <c r="BH369">
        <f t="shared" si="43"/>
        <v>41</v>
      </c>
      <c r="BI369">
        <f t="shared" si="43"/>
        <v>42</v>
      </c>
      <c r="BJ369">
        <f t="shared" si="43"/>
        <v>43</v>
      </c>
      <c r="BK369">
        <f t="shared" si="43"/>
        <v>44</v>
      </c>
      <c r="BL369">
        <f t="shared" si="43"/>
        <v>45</v>
      </c>
      <c r="BM369">
        <f t="shared" si="43"/>
        <v>46</v>
      </c>
      <c r="BN369">
        <f t="shared" si="43"/>
        <v>47</v>
      </c>
      <c r="BO369">
        <f t="shared" si="43"/>
        <v>48</v>
      </c>
      <c r="BP369">
        <f t="shared" si="43"/>
        <v>49</v>
      </c>
      <c r="BQ369">
        <f aca="true" t="shared" si="44" ref="BQ369:CF369">BP369+1</f>
        <v>50</v>
      </c>
      <c r="BR369">
        <f t="shared" si="44"/>
        <v>51</v>
      </c>
      <c r="BS369">
        <f t="shared" si="44"/>
        <v>52</v>
      </c>
      <c r="BT369">
        <f t="shared" si="44"/>
        <v>53</v>
      </c>
      <c r="BU369">
        <f t="shared" si="44"/>
        <v>54</v>
      </c>
      <c r="BV369">
        <f t="shared" si="44"/>
        <v>55</v>
      </c>
      <c r="BW369">
        <f t="shared" si="44"/>
        <v>56</v>
      </c>
      <c r="BX369">
        <f t="shared" si="44"/>
        <v>57</v>
      </c>
      <c r="BY369">
        <f t="shared" si="44"/>
        <v>58</v>
      </c>
      <c r="BZ369">
        <f t="shared" si="44"/>
        <v>59</v>
      </c>
      <c r="CA369">
        <f t="shared" si="44"/>
        <v>60</v>
      </c>
      <c r="CB369">
        <f t="shared" si="44"/>
        <v>61</v>
      </c>
      <c r="CC369">
        <f t="shared" si="44"/>
        <v>62</v>
      </c>
      <c r="CD369">
        <f t="shared" si="44"/>
        <v>63</v>
      </c>
      <c r="CE369">
        <f t="shared" si="44"/>
        <v>64</v>
      </c>
      <c r="CF369">
        <f t="shared" si="44"/>
        <v>65</v>
      </c>
      <c r="CG369">
        <f aca="true" t="shared" si="45" ref="CG369:CV369">CF369+1</f>
        <v>66</v>
      </c>
      <c r="CH369">
        <f t="shared" si="45"/>
        <v>67</v>
      </c>
      <c r="CI369">
        <f t="shared" si="45"/>
        <v>68</v>
      </c>
      <c r="CJ369">
        <f t="shared" si="45"/>
        <v>69</v>
      </c>
      <c r="CK369">
        <f t="shared" si="45"/>
        <v>70</v>
      </c>
      <c r="CL369">
        <f t="shared" si="45"/>
        <v>71</v>
      </c>
      <c r="CM369">
        <f t="shared" si="45"/>
        <v>72</v>
      </c>
      <c r="CN369">
        <f t="shared" si="45"/>
        <v>73</v>
      </c>
      <c r="CO369">
        <f t="shared" si="45"/>
        <v>74</v>
      </c>
      <c r="CP369">
        <f t="shared" si="45"/>
        <v>75</v>
      </c>
      <c r="CQ369">
        <f t="shared" si="45"/>
        <v>76</v>
      </c>
      <c r="CR369">
        <f t="shared" si="45"/>
        <v>77</v>
      </c>
      <c r="CS369">
        <f t="shared" si="45"/>
        <v>78</v>
      </c>
      <c r="CT369">
        <f t="shared" si="45"/>
        <v>79</v>
      </c>
      <c r="CU369">
        <f t="shared" si="45"/>
        <v>80</v>
      </c>
      <c r="CV369">
        <f t="shared" si="45"/>
        <v>81</v>
      </c>
      <c r="CW369">
        <f aca="true" t="shared" si="46" ref="CW369:DL369">CV369+1</f>
        <v>82</v>
      </c>
      <c r="CX369">
        <f t="shared" si="46"/>
        <v>83</v>
      </c>
      <c r="CY369">
        <f t="shared" si="46"/>
        <v>84</v>
      </c>
      <c r="CZ369">
        <f t="shared" si="46"/>
        <v>85</v>
      </c>
      <c r="DA369">
        <f t="shared" si="46"/>
        <v>86</v>
      </c>
      <c r="DB369">
        <f t="shared" si="46"/>
        <v>87</v>
      </c>
      <c r="DC369">
        <f t="shared" si="46"/>
        <v>88</v>
      </c>
      <c r="DD369">
        <f t="shared" si="46"/>
        <v>89</v>
      </c>
      <c r="DE369">
        <f t="shared" si="46"/>
        <v>90</v>
      </c>
      <c r="DF369">
        <f t="shared" si="46"/>
        <v>91</v>
      </c>
      <c r="DG369">
        <f t="shared" si="46"/>
        <v>92</v>
      </c>
      <c r="DH369">
        <f t="shared" si="46"/>
        <v>93</v>
      </c>
      <c r="DI369">
        <f t="shared" si="46"/>
        <v>94</v>
      </c>
      <c r="DJ369">
        <f t="shared" si="46"/>
        <v>95</v>
      </c>
      <c r="DK369">
        <f t="shared" si="46"/>
        <v>96</v>
      </c>
      <c r="DL369">
        <f t="shared" si="46"/>
        <v>97</v>
      </c>
      <c r="DM369">
        <f aca="true" t="shared" si="47" ref="DM369:EB369">DL369+1</f>
        <v>98</v>
      </c>
      <c r="DN369">
        <f t="shared" si="47"/>
        <v>99</v>
      </c>
      <c r="DO369">
        <f t="shared" si="47"/>
        <v>100</v>
      </c>
      <c r="DP369">
        <f t="shared" si="47"/>
        <v>101</v>
      </c>
      <c r="DQ369">
        <f t="shared" si="47"/>
        <v>102</v>
      </c>
      <c r="DR369">
        <f t="shared" si="47"/>
        <v>103</v>
      </c>
      <c r="DS369">
        <f t="shared" si="47"/>
        <v>104</v>
      </c>
      <c r="DT369">
        <f t="shared" si="47"/>
        <v>105</v>
      </c>
      <c r="DU369">
        <f t="shared" si="47"/>
        <v>106</v>
      </c>
      <c r="DV369">
        <f t="shared" si="47"/>
        <v>107</v>
      </c>
      <c r="DW369">
        <f t="shared" si="47"/>
        <v>108</v>
      </c>
      <c r="DX369">
        <f t="shared" si="47"/>
        <v>109</v>
      </c>
      <c r="DY369">
        <f t="shared" si="47"/>
        <v>110</v>
      </c>
      <c r="DZ369">
        <f t="shared" si="47"/>
        <v>111</v>
      </c>
      <c r="EA369">
        <f t="shared" si="47"/>
        <v>112</v>
      </c>
      <c r="EB369">
        <f t="shared" si="47"/>
        <v>113</v>
      </c>
      <c r="EC369">
        <f aca="true" t="shared" si="48" ref="EC369:ER369">EB369+1</f>
        <v>114</v>
      </c>
      <c r="ED369">
        <f t="shared" si="48"/>
        <v>115</v>
      </c>
      <c r="EE369">
        <f t="shared" si="48"/>
        <v>116</v>
      </c>
      <c r="EF369">
        <f t="shared" si="48"/>
        <v>117</v>
      </c>
      <c r="EG369">
        <f t="shared" si="48"/>
        <v>118</v>
      </c>
      <c r="EH369">
        <f t="shared" si="48"/>
        <v>119</v>
      </c>
      <c r="EI369">
        <f t="shared" si="48"/>
        <v>120</v>
      </c>
      <c r="EJ369">
        <f t="shared" si="48"/>
        <v>121</v>
      </c>
      <c r="EK369">
        <f t="shared" si="48"/>
        <v>122</v>
      </c>
      <c r="EL369">
        <f t="shared" si="48"/>
        <v>123</v>
      </c>
      <c r="EM369">
        <f t="shared" si="48"/>
        <v>124</v>
      </c>
      <c r="EN369">
        <f t="shared" si="48"/>
        <v>125</v>
      </c>
      <c r="EO369">
        <f t="shared" si="48"/>
        <v>126</v>
      </c>
      <c r="EP369">
        <f t="shared" si="48"/>
        <v>127</v>
      </c>
      <c r="EQ369">
        <f t="shared" si="48"/>
        <v>128</v>
      </c>
      <c r="ER369">
        <f t="shared" si="48"/>
        <v>129</v>
      </c>
      <c r="ES369">
        <f aca="true" t="shared" si="49" ref="ES369:FH369">ER369+1</f>
        <v>130</v>
      </c>
      <c r="ET369">
        <f t="shared" si="49"/>
        <v>131</v>
      </c>
      <c r="EU369">
        <f t="shared" si="49"/>
        <v>132</v>
      </c>
      <c r="EV369">
        <f t="shared" si="49"/>
        <v>133</v>
      </c>
      <c r="EW369">
        <f t="shared" si="49"/>
        <v>134</v>
      </c>
      <c r="EX369">
        <f t="shared" si="49"/>
        <v>135</v>
      </c>
      <c r="EY369">
        <f t="shared" si="49"/>
        <v>136</v>
      </c>
      <c r="EZ369">
        <f t="shared" si="49"/>
        <v>137</v>
      </c>
      <c r="FA369">
        <f t="shared" si="49"/>
        <v>138</v>
      </c>
      <c r="FB369">
        <f t="shared" si="49"/>
        <v>139</v>
      </c>
      <c r="FC369">
        <f t="shared" si="49"/>
        <v>140</v>
      </c>
      <c r="FD369">
        <f t="shared" si="49"/>
        <v>141</v>
      </c>
      <c r="FE369">
        <f t="shared" si="49"/>
        <v>142</v>
      </c>
      <c r="FF369">
        <f t="shared" si="49"/>
        <v>143</v>
      </c>
      <c r="FG369">
        <f t="shared" si="49"/>
        <v>144</v>
      </c>
      <c r="FH369">
        <f t="shared" si="49"/>
        <v>145</v>
      </c>
      <c r="FI369">
        <f aca="true" t="shared" si="50" ref="FI369:FX369">FH369+1</f>
        <v>146</v>
      </c>
      <c r="FJ369">
        <f t="shared" si="50"/>
        <v>147</v>
      </c>
      <c r="FK369">
        <f t="shared" si="50"/>
        <v>148</v>
      </c>
      <c r="FL369">
        <f t="shared" si="50"/>
        <v>149</v>
      </c>
      <c r="FM369">
        <f t="shared" si="50"/>
        <v>150</v>
      </c>
      <c r="FN369">
        <f t="shared" si="50"/>
        <v>151</v>
      </c>
      <c r="FO369">
        <f t="shared" si="50"/>
        <v>152</v>
      </c>
      <c r="FP369">
        <f t="shared" si="50"/>
        <v>153</v>
      </c>
      <c r="FQ369">
        <f t="shared" si="50"/>
        <v>154</v>
      </c>
      <c r="FR369">
        <f t="shared" si="50"/>
        <v>155</v>
      </c>
      <c r="FS369">
        <f t="shared" si="50"/>
        <v>156</v>
      </c>
      <c r="FT369">
        <f t="shared" si="50"/>
        <v>157</v>
      </c>
      <c r="FU369">
        <f t="shared" si="50"/>
        <v>158</v>
      </c>
      <c r="FV369">
        <f t="shared" si="50"/>
        <v>159</v>
      </c>
      <c r="FW369">
        <f t="shared" si="50"/>
        <v>160</v>
      </c>
      <c r="FX369">
        <f t="shared" si="50"/>
        <v>161</v>
      </c>
      <c r="FY369">
        <f aca="true" t="shared" si="51" ref="FY369:GN369">FX369+1</f>
        <v>162</v>
      </c>
      <c r="FZ369">
        <f t="shared" si="51"/>
        <v>163</v>
      </c>
      <c r="GA369">
        <f t="shared" si="51"/>
        <v>164</v>
      </c>
      <c r="GB369">
        <f t="shared" si="51"/>
        <v>165</v>
      </c>
      <c r="GC369">
        <f t="shared" si="51"/>
        <v>166</v>
      </c>
      <c r="GD369">
        <f t="shared" si="51"/>
        <v>167</v>
      </c>
      <c r="GE369">
        <f t="shared" si="51"/>
        <v>168</v>
      </c>
      <c r="GF369">
        <f t="shared" si="51"/>
        <v>169</v>
      </c>
      <c r="GG369">
        <f t="shared" si="51"/>
        <v>170</v>
      </c>
      <c r="GH369">
        <f t="shared" si="51"/>
        <v>171</v>
      </c>
      <c r="GI369">
        <f t="shared" si="51"/>
        <v>172</v>
      </c>
      <c r="GJ369">
        <f t="shared" si="51"/>
        <v>173</v>
      </c>
      <c r="GK369">
        <f t="shared" si="51"/>
        <v>174</v>
      </c>
      <c r="GL369">
        <f t="shared" si="51"/>
        <v>175</v>
      </c>
      <c r="GM369">
        <f t="shared" si="51"/>
        <v>176</v>
      </c>
      <c r="GN369">
        <f t="shared" si="51"/>
        <v>177</v>
      </c>
      <c r="GO369">
        <f aca="true" t="shared" si="52" ref="GO369:HD369">GN369+1</f>
        <v>178</v>
      </c>
      <c r="GP369">
        <f t="shared" si="52"/>
        <v>179</v>
      </c>
      <c r="GQ369">
        <f t="shared" si="52"/>
        <v>180</v>
      </c>
      <c r="GR369">
        <f t="shared" si="52"/>
        <v>181</v>
      </c>
      <c r="GS369">
        <f t="shared" si="52"/>
        <v>182</v>
      </c>
      <c r="GT369">
        <f t="shared" si="52"/>
        <v>183</v>
      </c>
      <c r="GU369">
        <f t="shared" si="52"/>
        <v>184</v>
      </c>
      <c r="GV369">
        <f t="shared" si="52"/>
        <v>185</v>
      </c>
      <c r="GW369">
        <f t="shared" si="52"/>
        <v>186</v>
      </c>
      <c r="GX369">
        <f t="shared" si="52"/>
        <v>187</v>
      </c>
      <c r="GY369">
        <f t="shared" si="52"/>
        <v>188</v>
      </c>
      <c r="GZ369">
        <f t="shared" si="52"/>
        <v>189</v>
      </c>
      <c r="HA369">
        <f t="shared" si="52"/>
        <v>190</v>
      </c>
      <c r="HB369">
        <f t="shared" si="52"/>
        <v>191</v>
      </c>
      <c r="HC369">
        <f t="shared" si="52"/>
        <v>192</v>
      </c>
      <c r="HD369">
        <f t="shared" si="52"/>
        <v>193</v>
      </c>
      <c r="HE369">
        <f aca="true" t="shared" si="53" ref="HE369:HK369">HD369+1</f>
        <v>194</v>
      </c>
      <c r="HF369">
        <f t="shared" si="53"/>
        <v>195</v>
      </c>
      <c r="HG369">
        <f t="shared" si="53"/>
        <v>196</v>
      </c>
      <c r="HH369">
        <f t="shared" si="53"/>
        <v>197</v>
      </c>
      <c r="HI369">
        <f t="shared" si="53"/>
        <v>198</v>
      </c>
      <c r="HJ369">
        <f t="shared" si="53"/>
        <v>199</v>
      </c>
      <c r="HK369">
        <f t="shared" si="53"/>
        <v>200</v>
      </c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</row>
    <row r="370" spans="2:241" s="1" customFormat="1" ht="27" customHeight="1">
      <c r="B370" s="1" t="s">
        <v>72</v>
      </c>
      <c r="C370" s="20"/>
      <c r="D370" s="19"/>
      <c r="F370" s="15"/>
      <c r="N370" s="41"/>
      <c r="O370" s="41"/>
      <c r="P370" s="41"/>
      <c r="Q370" s="41"/>
      <c r="R370" s="41"/>
      <c r="S370" s="41"/>
      <c r="T370" s="41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</row>
    <row r="371" spans="2:241" s="1" customFormat="1" ht="27" customHeight="1">
      <c r="B371" s="53" t="s">
        <v>78</v>
      </c>
      <c r="C371" s="20"/>
      <c r="D371" s="19"/>
      <c r="F371" s="15"/>
      <c r="N371" s="41"/>
      <c r="O371" s="41"/>
      <c r="P371" s="41"/>
      <c r="Q371" s="41"/>
      <c r="R371" s="41"/>
      <c r="S371" s="41"/>
      <c r="T371" s="41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</row>
    <row r="372" spans="2:241" s="1" customFormat="1" ht="39" customHeight="1">
      <c r="B372" s="1" t="s">
        <v>71</v>
      </c>
      <c r="C372" s="20"/>
      <c r="D372" s="19"/>
      <c r="F372" s="15"/>
      <c r="N372" s="41"/>
      <c r="O372" s="41"/>
      <c r="P372" s="41"/>
      <c r="Q372" s="41"/>
      <c r="R372" s="41"/>
      <c r="S372" s="41"/>
      <c r="T372" s="41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</row>
    <row r="373" spans="2:240" s="1" customFormat="1" ht="24.75" customHeight="1">
      <c r="B373" s="1" t="s">
        <v>70</v>
      </c>
      <c r="C373"/>
      <c r="D373"/>
      <c r="F373" s="15"/>
      <c r="N373" s="41"/>
      <c r="O373" s="41"/>
      <c r="P373" s="41"/>
      <c r="Q373" s="41"/>
      <c r="R373" s="41" t="s">
        <v>13</v>
      </c>
      <c r="S373" s="41" t="s">
        <v>14</v>
      </c>
      <c r="T373" s="42">
        <f>B379</f>
        <v>0</v>
      </c>
      <c r="U373" s="42">
        <f aca="true" t="shared" si="54" ref="U373:AZ373">IF((T373+$B389*T373*($B376-T373-(T378*$B387))/$B376)&lt;1,0,(T373+$B389*T373*($B376-T373-(T378*$B387))/$B376))</f>
        <v>0</v>
      </c>
      <c r="V373" s="42">
        <f t="shared" si="54"/>
        <v>0</v>
      </c>
      <c r="W373" s="42">
        <f t="shared" si="54"/>
        <v>0</v>
      </c>
      <c r="X373" s="42">
        <f t="shared" si="54"/>
        <v>0</v>
      </c>
      <c r="Y373" s="42">
        <f t="shared" si="54"/>
        <v>0</v>
      </c>
      <c r="Z373" s="42">
        <f t="shared" si="54"/>
        <v>0</v>
      </c>
      <c r="AA373" s="42">
        <f t="shared" si="54"/>
        <v>0</v>
      </c>
      <c r="AB373" s="42">
        <f t="shared" si="54"/>
        <v>0</v>
      </c>
      <c r="AC373" s="42">
        <f t="shared" si="54"/>
        <v>0</v>
      </c>
      <c r="AD373" s="42">
        <f t="shared" si="54"/>
        <v>0</v>
      </c>
      <c r="AE373" s="42">
        <f t="shared" si="54"/>
        <v>0</v>
      </c>
      <c r="AF373" s="42">
        <f t="shared" si="54"/>
        <v>0</v>
      </c>
      <c r="AG373" s="42">
        <f t="shared" si="54"/>
        <v>0</v>
      </c>
      <c r="AH373" s="42">
        <f t="shared" si="54"/>
        <v>0</v>
      </c>
      <c r="AI373" s="42">
        <f t="shared" si="54"/>
        <v>0</v>
      </c>
      <c r="AJ373" s="42">
        <f t="shared" si="54"/>
        <v>0</v>
      </c>
      <c r="AK373" s="42">
        <f t="shared" si="54"/>
        <v>0</v>
      </c>
      <c r="AL373" s="42">
        <f t="shared" si="54"/>
        <v>0</v>
      </c>
      <c r="AM373">
        <f t="shared" si="54"/>
        <v>0</v>
      </c>
      <c r="AN373">
        <f t="shared" si="54"/>
        <v>0</v>
      </c>
      <c r="AO373">
        <f t="shared" si="54"/>
        <v>0</v>
      </c>
      <c r="AP373">
        <f t="shared" si="54"/>
        <v>0</v>
      </c>
      <c r="AQ373">
        <f t="shared" si="54"/>
        <v>0</v>
      </c>
      <c r="AR373">
        <f t="shared" si="54"/>
        <v>0</v>
      </c>
      <c r="AS373">
        <f t="shared" si="54"/>
        <v>0</v>
      </c>
      <c r="AT373">
        <f t="shared" si="54"/>
        <v>0</v>
      </c>
      <c r="AU373">
        <f t="shared" si="54"/>
        <v>0</v>
      </c>
      <c r="AV373">
        <f t="shared" si="54"/>
        <v>0</v>
      </c>
      <c r="AW373">
        <f t="shared" si="54"/>
        <v>0</v>
      </c>
      <c r="AX373">
        <f t="shared" si="54"/>
        <v>0</v>
      </c>
      <c r="AY373">
        <f t="shared" si="54"/>
        <v>0</v>
      </c>
      <c r="AZ373">
        <f t="shared" si="54"/>
        <v>0</v>
      </c>
      <c r="BA373">
        <f aca="true" t="shared" si="55" ref="BA373:CF373">IF((AZ373+$B389*AZ373*($B376-AZ373-(AZ378*$B387))/$B376)&lt;1,0,(AZ373+$B389*AZ373*($B376-AZ373-(AZ378*$B387))/$B376))</f>
        <v>0</v>
      </c>
      <c r="BB373">
        <f t="shared" si="55"/>
        <v>0</v>
      </c>
      <c r="BC373">
        <f t="shared" si="55"/>
        <v>0</v>
      </c>
      <c r="BD373">
        <f t="shared" si="55"/>
        <v>0</v>
      </c>
      <c r="BE373">
        <f t="shared" si="55"/>
        <v>0</v>
      </c>
      <c r="BF373">
        <f t="shared" si="55"/>
        <v>0</v>
      </c>
      <c r="BG373">
        <f t="shared" si="55"/>
        <v>0</v>
      </c>
      <c r="BH373">
        <f t="shared" si="55"/>
        <v>0</v>
      </c>
      <c r="BI373">
        <f t="shared" si="55"/>
        <v>0</v>
      </c>
      <c r="BJ373">
        <f t="shared" si="55"/>
        <v>0</v>
      </c>
      <c r="BK373">
        <f t="shared" si="55"/>
        <v>0</v>
      </c>
      <c r="BL373">
        <f t="shared" si="55"/>
        <v>0</v>
      </c>
      <c r="BM373">
        <f t="shared" si="55"/>
        <v>0</v>
      </c>
      <c r="BN373">
        <f t="shared" si="55"/>
        <v>0</v>
      </c>
      <c r="BO373">
        <f t="shared" si="55"/>
        <v>0</v>
      </c>
      <c r="BP373">
        <f t="shared" si="55"/>
        <v>0</v>
      </c>
      <c r="BQ373">
        <f t="shared" si="55"/>
        <v>0</v>
      </c>
      <c r="BR373">
        <f t="shared" si="55"/>
        <v>0</v>
      </c>
      <c r="BS373">
        <f t="shared" si="55"/>
        <v>0</v>
      </c>
      <c r="BT373">
        <f t="shared" si="55"/>
        <v>0</v>
      </c>
      <c r="BU373">
        <f t="shared" si="55"/>
        <v>0</v>
      </c>
      <c r="BV373">
        <f t="shared" si="55"/>
        <v>0</v>
      </c>
      <c r="BW373">
        <f t="shared" si="55"/>
        <v>0</v>
      </c>
      <c r="BX373">
        <f t="shared" si="55"/>
        <v>0</v>
      </c>
      <c r="BY373">
        <f t="shared" si="55"/>
        <v>0</v>
      </c>
      <c r="BZ373">
        <f t="shared" si="55"/>
        <v>0</v>
      </c>
      <c r="CA373">
        <f t="shared" si="55"/>
        <v>0</v>
      </c>
      <c r="CB373">
        <f t="shared" si="55"/>
        <v>0</v>
      </c>
      <c r="CC373">
        <f t="shared" si="55"/>
        <v>0</v>
      </c>
      <c r="CD373">
        <f t="shared" si="55"/>
        <v>0</v>
      </c>
      <c r="CE373">
        <f t="shared" si="55"/>
        <v>0</v>
      </c>
      <c r="CF373">
        <f t="shared" si="55"/>
        <v>0</v>
      </c>
      <c r="CG373">
        <f aca="true" t="shared" si="56" ref="CG373:DL373">IF((CF373+$B389*CF373*($B376-CF373-(CF378*$B387))/$B376)&lt;1,0,(CF373+$B389*CF373*($B376-CF373-(CF378*$B387))/$B376))</f>
        <v>0</v>
      </c>
      <c r="CH373">
        <f t="shared" si="56"/>
        <v>0</v>
      </c>
      <c r="CI373">
        <f t="shared" si="56"/>
        <v>0</v>
      </c>
      <c r="CJ373">
        <f t="shared" si="56"/>
        <v>0</v>
      </c>
      <c r="CK373">
        <f t="shared" si="56"/>
        <v>0</v>
      </c>
      <c r="CL373">
        <f t="shared" si="56"/>
        <v>0</v>
      </c>
      <c r="CM373">
        <f t="shared" si="56"/>
        <v>0</v>
      </c>
      <c r="CN373">
        <f t="shared" si="56"/>
        <v>0</v>
      </c>
      <c r="CO373">
        <f t="shared" si="56"/>
        <v>0</v>
      </c>
      <c r="CP373">
        <f t="shared" si="56"/>
        <v>0</v>
      </c>
      <c r="CQ373">
        <f t="shared" si="56"/>
        <v>0</v>
      </c>
      <c r="CR373">
        <f t="shared" si="56"/>
        <v>0</v>
      </c>
      <c r="CS373">
        <f t="shared" si="56"/>
        <v>0</v>
      </c>
      <c r="CT373">
        <f t="shared" si="56"/>
        <v>0</v>
      </c>
      <c r="CU373">
        <f t="shared" si="56"/>
        <v>0</v>
      </c>
      <c r="CV373">
        <f t="shared" si="56"/>
        <v>0</v>
      </c>
      <c r="CW373">
        <f t="shared" si="56"/>
        <v>0</v>
      </c>
      <c r="CX373">
        <f t="shared" si="56"/>
        <v>0</v>
      </c>
      <c r="CY373">
        <f t="shared" si="56"/>
        <v>0</v>
      </c>
      <c r="CZ373">
        <f t="shared" si="56"/>
        <v>0</v>
      </c>
      <c r="DA373">
        <f t="shared" si="56"/>
        <v>0</v>
      </c>
      <c r="DB373">
        <f t="shared" si="56"/>
        <v>0</v>
      </c>
      <c r="DC373">
        <f t="shared" si="56"/>
        <v>0</v>
      </c>
      <c r="DD373">
        <f t="shared" si="56"/>
        <v>0</v>
      </c>
      <c r="DE373">
        <f t="shared" si="56"/>
        <v>0</v>
      </c>
      <c r="DF373">
        <f t="shared" si="56"/>
        <v>0</v>
      </c>
      <c r="DG373">
        <f t="shared" si="56"/>
        <v>0</v>
      </c>
      <c r="DH373">
        <f t="shared" si="56"/>
        <v>0</v>
      </c>
      <c r="DI373">
        <f t="shared" si="56"/>
        <v>0</v>
      </c>
      <c r="DJ373">
        <f t="shared" si="56"/>
        <v>0</v>
      </c>
      <c r="DK373">
        <f t="shared" si="56"/>
        <v>0</v>
      </c>
      <c r="DL373">
        <f t="shared" si="56"/>
        <v>0</v>
      </c>
      <c r="DM373">
        <f aca="true" t="shared" si="57" ref="DM373:ER373">IF((DL373+$B389*DL373*($B376-DL373-(DL378*$B387))/$B376)&lt;1,0,(DL373+$B389*DL373*($B376-DL373-(DL378*$B387))/$B376))</f>
        <v>0</v>
      </c>
      <c r="DN373">
        <f t="shared" si="57"/>
        <v>0</v>
      </c>
      <c r="DO373">
        <f t="shared" si="57"/>
        <v>0</v>
      </c>
      <c r="DP373">
        <f t="shared" si="57"/>
        <v>0</v>
      </c>
      <c r="DQ373">
        <f t="shared" si="57"/>
        <v>0</v>
      </c>
      <c r="DR373">
        <f t="shared" si="57"/>
        <v>0</v>
      </c>
      <c r="DS373">
        <f t="shared" si="57"/>
        <v>0</v>
      </c>
      <c r="DT373">
        <f t="shared" si="57"/>
        <v>0</v>
      </c>
      <c r="DU373">
        <f t="shared" si="57"/>
        <v>0</v>
      </c>
      <c r="DV373">
        <f t="shared" si="57"/>
        <v>0</v>
      </c>
      <c r="DW373">
        <f t="shared" si="57"/>
        <v>0</v>
      </c>
      <c r="DX373">
        <f t="shared" si="57"/>
        <v>0</v>
      </c>
      <c r="DY373">
        <f t="shared" si="57"/>
        <v>0</v>
      </c>
      <c r="DZ373">
        <f t="shared" si="57"/>
        <v>0</v>
      </c>
      <c r="EA373">
        <f t="shared" si="57"/>
        <v>0</v>
      </c>
      <c r="EB373">
        <f t="shared" si="57"/>
        <v>0</v>
      </c>
      <c r="EC373">
        <f t="shared" si="57"/>
        <v>0</v>
      </c>
      <c r="ED373">
        <f t="shared" si="57"/>
        <v>0</v>
      </c>
      <c r="EE373">
        <f t="shared" si="57"/>
        <v>0</v>
      </c>
      <c r="EF373">
        <f t="shared" si="57"/>
        <v>0</v>
      </c>
      <c r="EG373">
        <f t="shared" si="57"/>
        <v>0</v>
      </c>
      <c r="EH373">
        <f t="shared" si="57"/>
        <v>0</v>
      </c>
      <c r="EI373">
        <f t="shared" si="57"/>
        <v>0</v>
      </c>
      <c r="EJ373">
        <f t="shared" si="57"/>
        <v>0</v>
      </c>
      <c r="EK373">
        <f t="shared" si="57"/>
        <v>0</v>
      </c>
      <c r="EL373">
        <f t="shared" si="57"/>
        <v>0</v>
      </c>
      <c r="EM373">
        <f t="shared" si="57"/>
        <v>0</v>
      </c>
      <c r="EN373">
        <f t="shared" si="57"/>
        <v>0</v>
      </c>
      <c r="EO373">
        <f t="shared" si="57"/>
        <v>0</v>
      </c>
      <c r="EP373">
        <f t="shared" si="57"/>
        <v>0</v>
      </c>
      <c r="EQ373">
        <f t="shared" si="57"/>
        <v>0</v>
      </c>
      <c r="ER373">
        <f t="shared" si="57"/>
        <v>0</v>
      </c>
      <c r="ES373">
        <f aca="true" t="shared" si="58" ref="ES373:FX373">IF((ER373+$B389*ER373*($B376-ER373-(ER378*$B387))/$B376)&lt;1,0,(ER373+$B389*ER373*($B376-ER373-(ER378*$B387))/$B376))</f>
        <v>0</v>
      </c>
      <c r="ET373">
        <f t="shared" si="58"/>
        <v>0</v>
      </c>
      <c r="EU373">
        <f t="shared" si="58"/>
        <v>0</v>
      </c>
      <c r="EV373">
        <f t="shared" si="58"/>
        <v>0</v>
      </c>
      <c r="EW373">
        <f t="shared" si="58"/>
        <v>0</v>
      </c>
      <c r="EX373">
        <f t="shared" si="58"/>
        <v>0</v>
      </c>
      <c r="EY373">
        <f t="shared" si="58"/>
        <v>0</v>
      </c>
      <c r="EZ373">
        <f t="shared" si="58"/>
        <v>0</v>
      </c>
      <c r="FA373">
        <f t="shared" si="58"/>
        <v>0</v>
      </c>
      <c r="FB373">
        <f t="shared" si="58"/>
        <v>0</v>
      </c>
      <c r="FC373">
        <f t="shared" si="58"/>
        <v>0</v>
      </c>
      <c r="FD373">
        <f t="shared" si="58"/>
        <v>0</v>
      </c>
      <c r="FE373">
        <f t="shared" si="58"/>
        <v>0</v>
      </c>
      <c r="FF373">
        <f t="shared" si="58"/>
        <v>0</v>
      </c>
      <c r="FG373">
        <f t="shared" si="58"/>
        <v>0</v>
      </c>
      <c r="FH373">
        <f t="shared" si="58"/>
        <v>0</v>
      </c>
      <c r="FI373">
        <f t="shared" si="58"/>
        <v>0</v>
      </c>
      <c r="FJ373">
        <f t="shared" si="58"/>
        <v>0</v>
      </c>
      <c r="FK373">
        <f t="shared" si="58"/>
        <v>0</v>
      </c>
      <c r="FL373">
        <f t="shared" si="58"/>
        <v>0</v>
      </c>
      <c r="FM373">
        <f t="shared" si="58"/>
        <v>0</v>
      </c>
      <c r="FN373">
        <f t="shared" si="58"/>
        <v>0</v>
      </c>
      <c r="FO373">
        <f t="shared" si="58"/>
        <v>0</v>
      </c>
      <c r="FP373">
        <f t="shared" si="58"/>
        <v>0</v>
      </c>
      <c r="FQ373">
        <f t="shared" si="58"/>
        <v>0</v>
      </c>
      <c r="FR373">
        <f t="shared" si="58"/>
        <v>0</v>
      </c>
      <c r="FS373">
        <f t="shared" si="58"/>
        <v>0</v>
      </c>
      <c r="FT373">
        <f t="shared" si="58"/>
        <v>0</v>
      </c>
      <c r="FU373">
        <f t="shared" si="58"/>
        <v>0</v>
      </c>
      <c r="FV373">
        <f t="shared" si="58"/>
        <v>0</v>
      </c>
      <c r="FW373">
        <f t="shared" si="58"/>
        <v>0</v>
      </c>
      <c r="FX373">
        <f t="shared" si="58"/>
        <v>0</v>
      </c>
      <c r="FY373">
        <f aca="true" t="shared" si="59" ref="FY373:HD373">IF((FX373+$B389*FX373*($B376-FX373-(FX378*$B387))/$B376)&lt;1,0,(FX373+$B389*FX373*($B376-FX373-(FX378*$B387))/$B376))</f>
        <v>0</v>
      </c>
      <c r="FZ373">
        <f t="shared" si="59"/>
        <v>0</v>
      </c>
      <c r="GA373">
        <f t="shared" si="59"/>
        <v>0</v>
      </c>
      <c r="GB373">
        <f t="shared" si="59"/>
        <v>0</v>
      </c>
      <c r="GC373">
        <f t="shared" si="59"/>
        <v>0</v>
      </c>
      <c r="GD373">
        <f t="shared" si="59"/>
        <v>0</v>
      </c>
      <c r="GE373">
        <f t="shared" si="59"/>
        <v>0</v>
      </c>
      <c r="GF373">
        <f t="shared" si="59"/>
        <v>0</v>
      </c>
      <c r="GG373">
        <f t="shared" si="59"/>
        <v>0</v>
      </c>
      <c r="GH373">
        <f t="shared" si="59"/>
        <v>0</v>
      </c>
      <c r="GI373">
        <f t="shared" si="59"/>
        <v>0</v>
      </c>
      <c r="GJ373">
        <f t="shared" si="59"/>
        <v>0</v>
      </c>
      <c r="GK373">
        <f t="shared" si="59"/>
        <v>0</v>
      </c>
      <c r="GL373">
        <f t="shared" si="59"/>
        <v>0</v>
      </c>
      <c r="GM373">
        <f t="shared" si="59"/>
        <v>0</v>
      </c>
      <c r="GN373">
        <f t="shared" si="59"/>
        <v>0</v>
      </c>
      <c r="GO373">
        <f t="shared" si="59"/>
        <v>0</v>
      </c>
      <c r="GP373">
        <f t="shared" si="59"/>
        <v>0</v>
      </c>
      <c r="GQ373">
        <f t="shared" si="59"/>
        <v>0</v>
      </c>
      <c r="GR373">
        <f t="shared" si="59"/>
        <v>0</v>
      </c>
      <c r="GS373">
        <f t="shared" si="59"/>
        <v>0</v>
      </c>
      <c r="GT373">
        <f t="shared" si="59"/>
        <v>0</v>
      </c>
      <c r="GU373">
        <f t="shared" si="59"/>
        <v>0</v>
      </c>
      <c r="GV373">
        <f t="shared" si="59"/>
        <v>0</v>
      </c>
      <c r="GW373">
        <f t="shared" si="59"/>
        <v>0</v>
      </c>
      <c r="GX373">
        <f t="shared" si="59"/>
        <v>0</v>
      </c>
      <c r="GY373">
        <f t="shared" si="59"/>
        <v>0</v>
      </c>
      <c r="GZ373">
        <f t="shared" si="59"/>
        <v>0</v>
      </c>
      <c r="HA373">
        <f t="shared" si="59"/>
        <v>0</v>
      </c>
      <c r="HB373">
        <f t="shared" si="59"/>
        <v>0</v>
      </c>
      <c r="HC373">
        <f t="shared" si="59"/>
        <v>0</v>
      </c>
      <c r="HD373">
        <f t="shared" si="59"/>
        <v>0</v>
      </c>
      <c r="HE373">
        <f aca="true" t="shared" si="60" ref="HE373:HK373">IF((HD373+$B389*HD373*($B376-HD373-(HD378*$B387))/$B376)&lt;1,0,(HD373+$B389*HD373*($B376-HD373-(HD378*$B387))/$B376))</f>
        <v>0</v>
      </c>
      <c r="HF373">
        <f t="shared" si="60"/>
        <v>0</v>
      </c>
      <c r="HG373">
        <f t="shared" si="60"/>
        <v>0</v>
      </c>
      <c r="HH373">
        <f t="shared" si="60"/>
        <v>0</v>
      </c>
      <c r="HI373">
        <f t="shared" si="60"/>
        <v>0</v>
      </c>
      <c r="HJ373">
        <f t="shared" si="60"/>
        <v>0</v>
      </c>
      <c r="HK373">
        <f t="shared" si="60"/>
        <v>0</v>
      </c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</row>
    <row r="374" spans="1:241" s="1" customFormat="1" ht="27" customHeight="1">
      <c r="A374"/>
      <c r="B374" s="20"/>
      <c r="C374"/>
      <c r="D374"/>
      <c r="F374" s="15"/>
      <c r="N374" s="41"/>
      <c r="O374" s="41"/>
      <c r="P374" s="41">
        <v>0</v>
      </c>
      <c r="Q374" s="41">
        <f>IF(B377/B388&lt;B376,B377/B388,B376)</f>
        <v>100</v>
      </c>
      <c r="R374" s="41">
        <f>B377/B388</f>
        <v>100</v>
      </c>
      <c r="S374" s="41">
        <f>IF(B376&lt;B377/B388,B377/B388,B376)</f>
        <v>140</v>
      </c>
      <c r="T374" s="42">
        <f>B379</f>
        <v>0</v>
      </c>
      <c r="U374" s="42">
        <f aca="true" t="shared" si="61" ref="U374:AZ374">IF(U369&gt;$B382,T374,U373)</f>
        <v>0</v>
      </c>
      <c r="V374" s="42">
        <f t="shared" si="61"/>
        <v>0</v>
      </c>
      <c r="W374" s="42">
        <f t="shared" si="61"/>
        <v>0</v>
      </c>
      <c r="X374" s="42">
        <f t="shared" si="61"/>
        <v>0</v>
      </c>
      <c r="Y374" s="42">
        <f t="shared" si="61"/>
        <v>0</v>
      </c>
      <c r="Z374" s="42">
        <f t="shared" si="61"/>
        <v>0</v>
      </c>
      <c r="AA374" s="42">
        <f t="shared" si="61"/>
        <v>0</v>
      </c>
      <c r="AB374" s="42">
        <f t="shared" si="61"/>
        <v>0</v>
      </c>
      <c r="AC374" s="42">
        <f t="shared" si="61"/>
        <v>0</v>
      </c>
      <c r="AD374" s="42">
        <f t="shared" si="61"/>
        <v>0</v>
      </c>
      <c r="AE374" s="42">
        <f t="shared" si="61"/>
        <v>0</v>
      </c>
      <c r="AF374" s="42">
        <f t="shared" si="61"/>
        <v>0</v>
      </c>
      <c r="AG374" s="42">
        <f t="shared" si="61"/>
        <v>0</v>
      </c>
      <c r="AH374" s="42">
        <f t="shared" si="61"/>
        <v>0</v>
      </c>
      <c r="AI374" s="42">
        <f t="shared" si="61"/>
        <v>0</v>
      </c>
      <c r="AJ374" s="42">
        <f t="shared" si="61"/>
        <v>0</v>
      </c>
      <c r="AK374" s="42">
        <f t="shared" si="61"/>
        <v>0</v>
      </c>
      <c r="AL374" s="42">
        <f t="shared" si="61"/>
        <v>0</v>
      </c>
      <c r="AM374">
        <f t="shared" si="61"/>
        <v>0</v>
      </c>
      <c r="AN374">
        <f t="shared" si="61"/>
        <v>0</v>
      </c>
      <c r="AO374">
        <f t="shared" si="61"/>
        <v>0</v>
      </c>
      <c r="AP374">
        <f t="shared" si="61"/>
        <v>0</v>
      </c>
      <c r="AQ374">
        <f t="shared" si="61"/>
        <v>0</v>
      </c>
      <c r="AR374">
        <f t="shared" si="61"/>
        <v>0</v>
      </c>
      <c r="AS374">
        <f t="shared" si="61"/>
        <v>0</v>
      </c>
      <c r="AT374">
        <f t="shared" si="61"/>
        <v>0</v>
      </c>
      <c r="AU374">
        <f t="shared" si="61"/>
        <v>0</v>
      </c>
      <c r="AV374">
        <f t="shared" si="61"/>
        <v>0</v>
      </c>
      <c r="AW374">
        <f t="shared" si="61"/>
        <v>0</v>
      </c>
      <c r="AX374">
        <f t="shared" si="61"/>
        <v>0</v>
      </c>
      <c r="AY374">
        <f t="shared" si="61"/>
        <v>0</v>
      </c>
      <c r="AZ374">
        <f t="shared" si="61"/>
        <v>0</v>
      </c>
      <c r="BA374">
        <f aca="true" t="shared" si="62" ref="BA374:CF374">IF(BA369&gt;$B382,AZ374,BA373)</f>
        <v>0</v>
      </c>
      <c r="BB374">
        <f t="shared" si="62"/>
        <v>0</v>
      </c>
      <c r="BC374">
        <f t="shared" si="62"/>
        <v>0</v>
      </c>
      <c r="BD374">
        <f t="shared" si="62"/>
        <v>0</v>
      </c>
      <c r="BE374">
        <f t="shared" si="62"/>
        <v>0</v>
      </c>
      <c r="BF374">
        <f t="shared" si="62"/>
        <v>0</v>
      </c>
      <c r="BG374">
        <f t="shared" si="62"/>
        <v>0</v>
      </c>
      <c r="BH374">
        <f t="shared" si="62"/>
        <v>0</v>
      </c>
      <c r="BI374">
        <f t="shared" si="62"/>
        <v>0</v>
      </c>
      <c r="BJ374">
        <f t="shared" si="62"/>
        <v>0</v>
      </c>
      <c r="BK374">
        <f t="shared" si="62"/>
        <v>0</v>
      </c>
      <c r="BL374">
        <f t="shared" si="62"/>
        <v>0</v>
      </c>
      <c r="BM374">
        <f t="shared" si="62"/>
        <v>0</v>
      </c>
      <c r="BN374">
        <f t="shared" si="62"/>
        <v>0</v>
      </c>
      <c r="BO374">
        <f t="shared" si="62"/>
        <v>0</v>
      </c>
      <c r="BP374">
        <f t="shared" si="62"/>
        <v>0</v>
      </c>
      <c r="BQ374">
        <f t="shared" si="62"/>
        <v>0</v>
      </c>
      <c r="BR374">
        <f t="shared" si="62"/>
        <v>0</v>
      </c>
      <c r="BS374">
        <f t="shared" si="62"/>
        <v>0</v>
      </c>
      <c r="BT374">
        <f t="shared" si="62"/>
        <v>0</v>
      </c>
      <c r="BU374">
        <f t="shared" si="62"/>
        <v>0</v>
      </c>
      <c r="BV374">
        <f t="shared" si="62"/>
        <v>0</v>
      </c>
      <c r="BW374">
        <f t="shared" si="62"/>
        <v>0</v>
      </c>
      <c r="BX374">
        <f t="shared" si="62"/>
        <v>0</v>
      </c>
      <c r="BY374">
        <f t="shared" si="62"/>
        <v>0</v>
      </c>
      <c r="BZ374">
        <f t="shared" si="62"/>
        <v>0</v>
      </c>
      <c r="CA374">
        <f t="shared" si="62"/>
        <v>0</v>
      </c>
      <c r="CB374">
        <f t="shared" si="62"/>
        <v>0</v>
      </c>
      <c r="CC374">
        <f t="shared" si="62"/>
        <v>0</v>
      </c>
      <c r="CD374">
        <f t="shared" si="62"/>
        <v>0</v>
      </c>
      <c r="CE374">
        <f t="shared" si="62"/>
        <v>0</v>
      </c>
      <c r="CF374">
        <f t="shared" si="62"/>
        <v>0</v>
      </c>
      <c r="CG374">
        <f aca="true" t="shared" si="63" ref="CG374:DL374">IF(CG369&gt;$B382,CF374,CG373)</f>
        <v>0</v>
      </c>
      <c r="CH374">
        <f t="shared" si="63"/>
        <v>0</v>
      </c>
      <c r="CI374">
        <f t="shared" si="63"/>
        <v>0</v>
      </c>
      <c r="CJ374">
        <f t="shared" si="63"/>
        <v>0</v>
      </c>
      <c r="CK374">
        <f t="shared" si="63"/>
        <v>0</v>
      </c>
      <c r="CL374">
        <f t="shared" si="63"/>
        <v>0</v>
      </c>
      <c r="CM374">
        <f t="shared" si="63"/>
        <v>0</v>
      </c>
      <c r="CN374">
        <f t="shared" si="63"/>
        <v>0</v>
      </c>
      <c r="CO374">
        <f t="shared" si="63"/>
        <v>0</v>
      </c>
      <c r="CP374">
        <f t="shared" si="63"/>
        <v>0</v>
      </c>
      <c r="CQ374">
        <f t="shared" si="63"/>
        <v>0</v>
      </c>
      <c r="CR374">
        <f t="shared" si="63"/>
        <v>0</v>
      </c>
      <c r="CS374">
        <f t="shared" si="63"/>
        <v>0</v>
      </c>
      <c r="CT374">
        <f t="shared" si="63"/>
        <v>0</v>
      </c>
      <c r="CU374">
        <f t="shared" si="63"/>
        <v>0</v>
      </c>
      <c r="CV374">
        <f t="shared" si="63"/>
        <v>0</v>
      </c>
      <c r="CW374">
        <f t="shared" si="63"/>
        <v>0</v>
      </c>
      <c r="CX374">
        <f t="shared" si="63"/>
        <v>0</v>
      </c>
      <c r="CY374">
        <f t="shared" si="63"/>
        <v>0</v>
      </c>
      <c r="CZ374">
        <f t="shared" si="63"/>
        <v>0</v>
      </c>
      <c r="DA374">
        <f t="shared" si="63"/>
        <v>0</v>
      </c>
      <c r="DB374">
        <f t="shared" si="63"/>
        <v>0</v>
      </c>
      <c r="DC374">
        <f t="shared" si="63"/>
        <v>0</v>
      </c>
      <c r="DD374">
        <f t="shared" si="63"/>
        <v>0</v>
      </c>
      <c r="DE374">
        <f t="shared" si="63"/>
        <v>0</v>
      </c>
      <c r="DF374">
        <f t="shared" si="63"/>
        <v>0</v>
      </c>
      <c r="DG374">
        <f t="shared" si="63"/>
        <v>0</v>
      </c>
      <c r="DH374">
        <f t="shared" si="63"/>
        <v>0</v>
      </c>
      <c r="DI374">
        <f t="shared" si="63"/>
        <v>0</v>
      </c>
      <c r="DJ374">
        <f t="shared" si="63"/>
        <v>0</v>
      </c>
      <c r="DK374">
        <f t="shared" si="63"/>
        <v>0</v>
      </c>
      <c r="DL374">
        <f t="shared" si="63"/>
        <v>0</v>
      </c>
      <c r="DM374">
        <f aca="true" t="shared" si="64" ref="DM374:ER374">IF(DM369&gt;$B382,DL374,DM373)</f>
        <v>0</v>
      </c>
      <c r="DN374">
        <f t="shared" si="64"/>
        <v>0</v>
      </c>
      <c r="DO374">
        <f t="shared" si="64"/>
        <v>0</v>
      </c>
      <c r="DP374">
        <f t="shared" si="64"/>
        <v>0</v>
      </c>
      <c r="DQ374">
        <f t="shared" si="64"/>
        <v>0</v>
      </c>
      <c r="DR374">
        <f t="shared" si="64"/>
        <v>0</v>
      </c>
      <c r="DS374">
        <f t="shared" si="64"/>
        <v>0</v>
      </c>
      <c r="DT374">
        <f t="shared" si="64"/>
        <v>0</v>
      </c>
      <c r="DU374">
        <f t="shared" si="64"/>
        <v>0</v>
      </c>
      <c r="DV374">
        <f t="shared" si="64"/>
        <v>0</v>
      </c>
      <c r="DW374">
        <f t="shared" si="64"/>
        <v>0</v>
      </c>
      <c r="DX374">
        <f t="shared" si="64"/>
        <v>0</v>
      </c>
      <c r="DY374">
        <f t="shared" si="64"/>
        <v>0</v>
      </c>
      <c r="DZ374">
        <f t="shared" si="64"/>
        <v>0</v>
      </c>
      <c r="EA374">
        <f t="shared" si="64"/>
        <v>0</v>
      </c>
      <c r="EB374">
        <f t="shared" si="64"/>
        <v>0</v>
      </c>
      <c r="EC374">
        <f t="shared" si="64"/>
        <v>0</v>
      </c>
      <c r="ED374">
        <f t="shared" si="64"/>
        <v>0</v>
      </c>
      <c r="EE374">
        <f t="shared" si="64"/>
        <v>0</v>
      </c>
      <c r="EF374">
        <f t="shared" si="64"/>
        <v>0</v>
      </c>
      <c r="EG374">
        <f t="shared" si="64"/>
        <v>0</v>
      </c>
      <c r="EH374">
        <f t="shared" si="64"/>
        <v>0</v>
      </c>
      <c r="EI374">
        <f t="shared" si="64"/>
        <v>0</v>
      </c>
      <c r="EJ374">
        <f t="shared" si="64"/>
        <v>0</v>
      </c>
      <c r="EK374">
        <f t="shared" si="64"/>
        <v>0</v>
      </c>
      <c r="EL374">
        <f t="shared" si="64"/>
        <v>0</v>
      </c>
      <c r="EM374">
        <f t="shared" si="64"/>
        <v>0</v>
      </c>
      <c r="EN374">
        <f t="shared" si="64"/>
        <v>0</v>
      </c>
      <c r="EO374">
        <f t="shared" si="64"/>
        <v>0</v>
      </c>
      <c r="EP374">
        <f t="shared" si="64"/>
        <v>0</v>
      </c>
      <c r="EQ374">
        <f t="shared" si="64"/>
        <v>0</v>
      </c>
      <c r="ER374">
        <f t="shared" si="64"/>
        <v>0</v>
      </c>
      <c r="ES374">
        <f aca="true" t="shared" si="65" ref="ES374:FX374">IF(ES369&gt;$B382,ER374,ES373)</f>
        <v>0</v>
      </c>
      <c r="ET374">
        <f t="shared" si="65"/>
        <v>0</v>
      </c>
      <c r="EU374">
        <f t="shared" si="65"/>
        <v>0</v>
      </c>
      <c r="EV374">
        <f t="shared" si="65"/>
        <v>0</v>
      </c>
      <c r="EW374">
        <f t="shared" si="65"/>
        <v>0</v>
      </c>
      <c r="EX374">
        <f t="shared" si="65"/>
        <v>0</v>
      </c>
      <c r="EY374">
        <f t="shared" si="65"/>
        <v>0</v>
      </c>
      <c r="EZ374">
        <f t="shared" si="65"/>
        <v>0</v>
      </c>
      <c r="FA374">
        <f t="shared" si="65"/>
        <v>0</v>
      </c>
      <c r="FB374">
        <f t="shared" si="65"/>
        <v>0</v>
      </c>
      <c r="FC374">
        <f t="shared" si="65"/>
        <v>0</v>
      </c>
      <c r="FD374">
        <f t="shared" si="65"/>
        <v>0</v>
      </c>
      <c r="FE374">
        <f t="shared" si="65"/>
        <v>0</v>
      </c>
      <c r="FF374">
        <f t="shared" si="65"/>
        <v>0</v>
      </c>
      <c r="FG374">
        <f t="shared" si="65"/>
        <v>0</v>
      </c>
      <c r="FH374">
        <f t="shared" si="65"/>
        <v>0</v>
      </c>
      <c r="FI374">
        <f t="shared" si="65"/>
        <v>0</v>
      </c>
      <c r="FJ374">
        <f t="shared" si="65"/>
        <v>0</v>
      </c>
      <c r="FK374">
        <f t="shared" si="65"/>
        <v>0</v>
      </c>
      <c r="FL374">
        <f t="shared" si="65"/>
        <v>0</v>
      </c>
      <c r="FM374">
        <f t="shared" si="65"/>
        <v>0</v>
      </c>
      <c r="FN374">
        <f t="shared" si="65"/>
        <v>0</v>
      </c>
      <c r="FO374">
        <f t="shared" si="65"/>
        <v>0</v>
      </c>
      <c r="FP374">
        <f t="shared" si="65"/>
        <v>0</v>
      </c>
      <c r="FQ374">
        <f t="shared" si="65"/>
        <v>0</v>
      </c>
      <c r="FR374">
        <f t="shared" si="65"/>
        <v>0</v>
      </c>
      <c r="FS374">
        <f t="shared" si="65"/>
        <v>0</v>
      </c>
      <c r="FT374">
        <f t="shared" si="65"/>
        <v>0</v>
      </c>
      <c r="FU374">
        <f t="shared" si="65"/>
        <v>0</v>
      </c>
      <c r="FV374">
        <f t="shared" si="65"/>
        <v>0</v>
      </c>
      <c r="FW374">
        <f t="shared" si="65"/>
        <v>0</v>
      </c>
      <c r="FX374">
        <f t="shared" si="65"/>
        <v>0</v>
      </c>
      <c r="FY374">
        <f aca="true" t="shared" si="66" ref="FY374:HD374">IF(FY369&gt;$B382,FX374,FY373)</f>
        <v>0</v>
      </c>
      <c r="FZ374">
        <f t="shared" si="66"/>
        <v>0</v>
      </c>
      <c r="GA374">
        <f t="shared" si="66"/>
        <v>0</v>
      </c>
      <c r="GB374">
        <f t="shared" si="66"/>
        <v>0</v>
      </c>
      <c r="GC374">
        <f t="shared" si="66"/>
        <v>0</v>
      </c>
      <c r="GD374">
        <f t="shared" si="66"/>
        <v>0</v>
      </c>
      <c r="GE374">
        <f t="shared" si="66"/>
        <v>0</v>
      </c>
      <c r="GF374">
        <f t="shared" si="66"/>
        <v>0</v>
      </c>
      <c r="GG374">
        <f t="shared" si="66"/>
        <v>0</v>
      </c>
      <c r="GH374">
        <f t="shared" si="66"/>
        <v>0</v>
      </c>
      <c r="GI374">
        <f t="shared" si="66"/>
        <v>0</v>
      </c>
      <c r="GJ374">
        <f t="shared" si="66"/>
        <v>0</v>
      </c>
      <c r="GK374">
        <f t="shared" si="66"/>
        <v>0</v>
      </c>
      <c r="GL374">
        <f t="shared" si="66"/>
        <v>0</v>
      </c>
      <c r="GM374">
        <f t="shared" si="66"/>
        <v>0</v>
      </c>
      <c r="GN374">
        <f t="shared" si="66"/>
        <v>0</v>
      </c>
      <c r="GO374">
        <f t="shared" si="66"/>
        <v>0</v>
      </c>
      <c r="GP374">
        <f t="shared" si="66"/>
        <v>0</v>
      </c>
      <c r="GQ374">
        <f t="shared" si="66"/>
        <v>0</v>
      </c>
      <c r="GR374">
        <f t="shared" si="66"/>
        <v>0</v>
      </c>
      <c r="GS374">
        <f t="shared" si="66"/>
        <v>0</v>
      </c>
      <c r="GT374">
        <f t="shared" si="66"/>
        <v>0</v>
      </c>
      <c r="GU374">
        <f t="shared" si="66"/>
        <v>0</v>
      </c>
      <c r="GV374">
        <f t="shared" si="66"/>
        <v>0</v>
      </c>
      <c r="GW374">
        <f t="shared" si="66"/>
        <v>0</v>
      </c>
      <c r="GX374">
        <f t="shared" si="66"/>
        <v>0</v>
      </c>
      <c r="GY374">
        <f t="shared" si="66"/>
        <v>0</v>
      </c>
      <c r="GZ374">
        <f t="shared" si="66"/>
        <v>0</v>
      </c>
      <c r="HA374">
        <f t="shared" si="66"/>
        <v>0</v>
      </c>
      <c r="HB374">
        <f t="shared" si="66"/>
        <v>0</v>
      </c>
      <c r="HC374">
        <f t="shared" si="66"/>
        <v>0</v>
      </c>
      <c r="HD374">
        <f t="shared" si="66"/>
        <v>0</v>
      </c>
      <c r="HE374">
        <f aca="true" t="shared" si="67" ref="HE374:HK374">IF(HE369&gt;$B382,HD374,HE373)</f>
        <v>0</v>
      </c>
      <c r="HF374">
        <f t="shared" si="67"/>
        <v>0</v>
      </c>
      <c r="HG374">
        <f t="shared" si="67"/>
        <v>0</v>
      </c>
      <c r="HH374">
        <f t="shared" si="67"/>
        <v>0</v>
      </c>
      <c r="HI374">
        <f t="shared" si="67"/>
        <v>0</v>
      </c>
      <c r="HJ374">
        <f t="shared" si="67"/>
        <v>0</v>
      </c>
      <c r="HK374">
        <f t="shared" si="67"/>
        <v>0</v>
      </c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</row>
    <row r="375" spans="1:241" s="1" customFormat="1" ht="15">
      <c r="A375"/>
      <c r="B375" s="19"/>
      <c r="C375"/>
      <c r="D375"/>
      <c r="M375" s="13"/>
      <c r="N375" s="41"/>
      <c r="O375" s="41" t="s">
        <v>15</v>
      </c>
      <c r="P375" s="41">
        <f>B376/B387</f>
        <v>70</v>
      </c>
      <c r="Q375" s="41">
        <f>IF(B376&lt;B377/B388,0,R380)</f>
        <v>20</v>
      </c>
      <c r="R375" s="41">
        <f>IF(B376&lt;B377/B388,0,R380)</f>
        <v>20</v>
      </c>
      <c r="S375" s="41">
        <f>IF(S374=R374,R375,0)</f>
        <v>0</v>
      </c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</row>
    <row r="376" spans="1:241" s="1" customFormat="1" ht="18">
      <c r="A376" s="27" t="s">
        <v>16</v>
      </c>
      <c r="B376" s="21">
        <v>140</v>
      </c>
      <c r="C376"/>
      <c r="D376"/>
      <c r="N376" s="41"/>
      <c r="O376" s="41" t="s">
        <v>19</v>
      </c>
      <c r="P376" s="41">
        <f>B377</f>
        <v>100</v>
      </c>
      <c r="Q376" s="41">
        <f>IF(B376&gt;B377/B388,0,Q380)</f>
        <v>0</v>
      </c>
      <c r="R376" s="41">
        <v>0</v>
      </c>
      <c r="S376" s="41">
        <v>0</v>
      </c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</row>
    <row r="377" spans="1:241" s="1" customFormat="1" ht="18">
      <c r="A377" s="3" t="s">
        <v>14</v>
      </c>
      <c r="B377" s="21">
        <v>100</v>
      </c>
      <c r="C377"/>
      <c r="D377"/>
      <c r="N377" s="41"/>
      <c r="O377" s="41" t="s">
        <v>20</v>
      </c>
      <c r="P377" s="41"/>
      <c r="Q377" s="41"/>
      <c r="R377" s="41"/>
      <c r="S377" s="41"/>
      <c r="T377" s="42">
        <f>B380</f>
        <v>0</v>
      </c>
      <c r="U377" s="42">
        <f aca="true" t="shared" si="68" ref="U377:AZ377">IF(U369&gt;$B382,T377,U378)</f>
        <v>0</v>
      </c>
      <c r="V377" s="42">
        <f t="shared" si="68"/>
        <v>0</v>
      </c>
      <c r="W377" s="42">
        <f t="shared" si="68"/>
        <v>0</v>
      </c>
      <c r="X377" s="42">
        <f t="shared" si="68"/>
        <v>0</v>
      </c>
      <c r="Y377" s="42">
        <f t="shared" si="68"/>
        <v>0</v>
      </c>
      <c r="Z377" s="42">
        <f t="shared" si="68"/>
        <v>0</v>
      </c>
      <c r="AA377" s="42">
        <f t="shared" si="68"/>
        <v>0</v>
      </c>
      <c r="AB377" s="42">
        <f t="shared" si="68"/>
        <v>0</v>
      </c>
      <c r="AC377" s="42">
        <f t="shared" si="68"/>
        <v>0</v>
      </c>
      <c r="AD377" s="42">
        <f t="shared" si="68"/>
        <v>0</v>
      </c>
      <c r="AE377" s="42">
        <f t="shared" si="68"/>
        <v>0</v>
      </c>
      <c r="AF377" s="42">
        <f t="shared" si="68"/>
        <v>0</v>
      </c>
      <c r="AG377" s="42">
        <f t="shared" si="68"/>
        <v>0</v>
      </c>
      <c r="AH377" s="42">
        <f t="shared" si="68"/>
        <v>0</v>
      </c>
      <c r="AI377" s="42">
        <f t="shared" si="68"/>
        <v>0</v>
      </c>
      <c r="AJ377" s="42">
        <f t="shared" si="68"/>
        <v>0</v>
      </c>
      <c r="AK377" s="42">
        <f t="shared" si="68"/>
        <v>0</v>
      </c>
      <c r="AL377" s="42">
        <f t="shared" si="68"/>
        <v>0</v>
      </c>
      <c r="AM377">
        <f t="shared" si="68"/>
        <v>0</v>
      </c>
      <c r="AN377">
        <f t="shared" si="68"/>
        <v>0</v>
      </c>
      <c r="AO377">
        <f t="shared" si="68"/>
        <v>0</v>
      </c>
      <c r="AP377">
        <f t="shared" si="68"/>
        <v>0</v>
      </c>
      <c r="AQ377">
        <f t="shared" si="68"/>
        <v>0</v>
      </c>
      <c r="AR377">
        <f t="shared" si="68"/>
        <v>0</v>
      </c>
      <c r="AS377">
        <f t="shared" si="68"/>
        <v>0</v>
      </c>
      <c r="AT377">
        <f t="shared" si="68"/>
        <v>0</v>
      </c>
      <c r="AU377">
        <f t="shared" si="68"/>
        <v>0</v>
      </c>
      <c r="AV377">
        <f t="shared" si="68"/>
        <v>0</v>
      </c>
      <c r="AW377">
        <f t="shared" si="68"/>
        <v>0</v>
      </c>
      <c r="AX377">
        <f t="shared" si="68"/>
        <v>0</v>
      </c>
      <c r="AY377">
        <f t="shared" si="68"/>
        <v>0</v>
      </c>
      <c r="AZ377">
        <f t="shared" si="68"/>
        <v>0</v>
      </c>
      <c r="BA377">
        <f aca="true" t="shared" si="69" ref="BA377:CF377">IF(BA369&gt;$B382,AZ377,BA378)</f>
        <v>0</v>
      </c>
      <c r="BB377">
        <f t="shared" si="69"/>
        <v>0</v>
      </c>
      <c r="BC377">
        <f t="shared" si="69"/>
        <v>0</v>
      </c>
      <c r="BD377">
        <f t="shared" si="69"/>
        <v>0</v>
      </c>
      <c r="BE377">
        <f t="shared" si="69"/>
        <v>0</v>
      </c>
      <c r="BF377">
        <f t="shared" si="69"/>
        <v>0</v>
      </c>
      <c r="BG377">
        <f t="shared" si="69"/>
        <v>0</v>
      </c>
      <c r="BH377">
        <f t="shared" si="69"/>
        <v>0</v>
      </c>
      <c r="BI377">
        <f t="shared" si="69"/>
        <v>0</v>
      </c>
      <c r="BJ377">
        <f t="shared" si="69"/>
        <v>0</v>
      </c>
      <c r="BK377">
        <f t="shared" si="69"/>
        <v>0</v>
      </c>
      <c r="BL377">
        <f t="shared" si="69"/>
        <v>0</v>
      </c>
      <c r="BM377">
        <f t="shared" si="69"/>
        <v>0</v>
      </c>
      <c r="BN377">
        <f t="shared" si="69"/>
        <v>0</v>
      </c>
      <c r="BO377">
        <f t="shared" si="69"/>
        <v>0</v>
      </c>
      <c r="BP377">
        <f t="shared" si="69"/>
        <v>0</v>
      </c>
      <c r="BQ377">
        <f t="shared" si="69"/>
        <v>0</v>
      </c>
      <c r="BR377">
        <f t="shared" si="69"/>
        <v>0</v>
      </c>
      <c r="BS377">
        <f t="shared" si="69"/>
        <v>0</v>
      </c>
      <c r="BT377">
        <f t="shared" si="69"/>
        <v>0</v>
      </c>
      <c r="BU377">
        <f t="shared" si="69"/>
        <v>0</v>
      </c>
      <c r="BV377">
        <f t="shared" si="69"/>
        <v>0</v>
      </c>
      <c r="BW377">
        <f t="shared" si="69"/>
        <v>0</v>
      </c>
      <c r="BX377">
        <f t="shared" si="69"/>
        <v>0</v>
      </c>
      <c r="BY377">
        <f t="shared" si="69"/>
        <v>0</v>
      </c>
      <c r="BZ377">
        <f t="shared" si="69"/>
        <v>0</v>
      </c>
      <c r="CA377">
        <f t="shared" si="69"/>
        <v>0</v>
      </c>
      <c r="CB377">
        <f t="shared" si="69"/>
        <v>0</v>
      </c>
      <c r="CC377">
        <f t="shared" si="69"/>
        <v>0</v>
      </c>
      <c r="CD377">
        <f t="shared" si="69"/>
        <v>0</v>
      </c>
      <c r="CE377">
        <f t="shared" si="69"/>
        <v>0</v>
      </c>
      <c r="CF377">
        <f t="shared" si="69"/>
        <v>0</v>
      </c>
      <c r="CG377">
        <f aca="true" t="shared" si="70" ref="CG377:DL377">IF(CG369&gt;$B382,CF377,CG378)</f>
        <v>0</v>
      </c>
      <c r="CH377">
        <f t="shared" si="70"/>
        <v>0</v>
      </c>
      <c r="CI377">
        <f t="shared" si="70"/>
        <v>0</v>
      </c>
      <c r="CJ377">
        <f t="shared" si="70"/>
        <v>0</v>
      </c>
      <c r="CK377">
        <f t="shared" si="70"/>
        <v>0</v>
      </c>
      <c r="CL377">
        <f t="shared" si="70"/>
        <v>0</v>
      </c>
      <c r="CM377">
        <f t="shared" si="70"/>
        <v>0</v>
      </c>
      <c r="CN377">
        <f t="shared" si="70"/>
        <v>0</v>
      </c>
      <c r="CO377">
        <f t="shared" si="70"/>
        <v>0</v>
      </c>
      <c r="CP377">
        <f t="shared" si="70"/>
        <v>0</v>
      </c>
      <c r="CQ377">
        <f t="shared" si="70"/>
        <v>0</v>
      </c>
      <c r="CR377">
        <f t="shared" si="70"/>
        <v>0</v>
      </c>
      <c r="CS377">
        <f t="shared" si="70"/>
        <v>0</v>
      </c>
      <c r="CT377">
        <f t="shared" si="70"/>
        <v>0</v>
      </c>
      <c r="CU377">
        <f t="shared" si="70"/>
        <v>0</v>
      </c>
      <c r="CV377">
        <f t="shared" si="70"/>
        <v>0</v>
      </c>
      <c r="CW377">
        <f t="shared" si="70"/>
        <v>0</v>
      </c>
      <c r="CX377">
        <f t="shared" si="70"/>
        <v>0</v>
      </c>
      <c r="CY377">
        <f t="shared" si="70"/>
        <v>0</v>
      </c>
      <c r="CZ377">
        <f t="shared" si="70"/>
        <v>0</v>
      </c>
      <c r="DA377">
        <f t="shared" si="70"/>
        <v>0</v>
      </c>
      <c r="DB377">
        <f t="shared" si="70"/>
        <v>0</v>
      </c>
      <c r="DC377">
        <f t="shared" si="70"/>
        <v>0</v>
      </c>
      <c r="DD377">
        <f t="shared" si="70"/>
        <v>0</v>
      </c>
      <c r="DE377">
        <f t="shared" si="70"/>
        <v>0</v>
      </c>
      <c r="DF377">
        <f t="shared" si="70"/>
        <v>0</v>
      </c>
      <c r="DG377">
        <f t="shared" si="70"/>
        <v>0</v>
      </c>
      <c r="DH377">
        <f t="shared" si="70"/>
        <v>0</v>
      </c>
      <c r="DI377">
        <f t="shared" si="70"/>
        <v>0</v>
      </c>
      <c r="DJ377">
        <f t="shared" si="70"/>
        <v>0</v>
      </c>
      <c r="DK377">
        <f t="shared" si="70"/>
        <v>0</v>
      </c>
      <c r="DL377">
        <f t="shared" si="70"/>
        <v>0</v>
      </c>
      <c r="DM377">
        <f aca="true" t="shared" si="71" ref="DM377:ER377">IF(DM369&gt;$B382,DL377,DM378)</f>
        <v>0</v>
      </c>
      <c r="DN377">
        <f t="shared" si="71"/>
        <v>0</v>
      </c>
      <c r="DO377">
        <f t="shared" si="71"/>
        <v>0</v>
      </c>
      <c r="DP377">
        <f t="shared" si="71"/>
        <v>0</v>
      </c>
      <c r="DQ377">
        <f t="shared" si="71"/>
        <v>0</v>
      </c>
      <c r="DR377">
        <f t="shared" si="71"/>
        <v>0</v>
      </c>
      <c r="DS377">
        <f t="shared" si="71"/>
        <v>0</v>
      </c>
      <c r="DT377">
        <f t="shared" si="71"/>
        <v>0</v>
      </c>
      <c r="DU377">
        <f t="shared" si="71"/>
        <v>0</v>
      </c>
      <c r="DV377">
        <f t="shared" si="71"/>
        <v>0</v>
      </c>
      <c r="DW377">
        <f t="shared" si="71"/>
        <v>0</v>
      </c>
      <c r="DX377">
        <f t="shared" si="71"/>
        <v>0</v>
      </c>
      <c r="DY377">
        <f t="shared" si="71"/>
        <v>0</v>
      </c>
      <c r="DZ377">
        <f t="shared" si="71"/>
        <v>0</v>
      </c>
      <c r="EA377">
        <f t="shared" si="71"/>
        <v>0</v>
      </c>
      <c r="EB377">
        <f t="shared" si="71"/>
        <v>0</v>
      </c>
      <c r="EC377">
        <f t="shared" si="71"/>
        <v>0</v>
      </c>
      <c r="ED377">
        <f t="shared" si="71"/>
        <v>0</v>
      </c>
      <c r="EE377">
        <f t="shared" si="71"/>
        <v>0</v>
      </c>
      <c r="EF377">
        <f t="shared" si="71"/>
        <v>0</v>
      </c>
      <c r="EG377">
        <f t="shared" si="71"/>
        <v>0</v>
      </c>
      <c r="EH377">
        <f t="shared" si="71"/>
        <v>0</v>
      </c>
      <c r="EI377">
        <f t="shared" si="71"/>
        <v>0</v>
      </c>
      <c r="EJ377">
        <f t="shared" si="71"/>
        <v>0</v>
      </c>
      <c r="EK377">
        <f t="shared" si="71"/>
        <v>0</v>
      </c>
      <c r="EL377">
        <f t="shared" si="71"/>
        <v>0</v>
      </c>
      <c r="EM377">
        <f t="shared" si="71"/>
        <v>0</v>
      </c>
      <c r="EN377">
        <f t="shared" si="71"/>
        <v>0</v>
      </c>
      <c r="EO377">
        <f t="shared" si="71"/>
        <v>0</v>
      </c>
      <c r="EP377">
        <f t="shared" si="71"/>
        <v>0</v>
      </c>
      <c r="EQ377">
        <f t="shared" si="71"/>
        <v>0</v>
      </c>
      <c r="ER377">
        <f t="shared" si="71"/>
        <v>0</v>
      </c>
      <c r="ES377">
        <f aca="true" t="shared" si="72" ref="ES377:FX377">IF(ES369&gt;$B382,ER377,ES378)</f>
        <v>0</v>
      </c>
      <c r="ET377">
        <f t="shared" si="72"/>
        <v>0</v>
      </c>
      <c r="EU377">
        <f t="shared" si="72"/>
        <v>0</v>
      </c>
      <c r="EV377">
        <f t="shared" si="72"/>
        <v>0</v>
      </c>
      <c r="EW377">
        <f t="shared" si="72"/>
        <v>0</v>
      </c>
      <c r="EX377">
        <f t="shared" si="72"/>
        <v>0</v>
      </c>
      <c r="EY377">
        <f t="shared" si="72"/>
        <v>0</v>
      </c>
      <c r="EZ377">
        <f t="shared" si="72"/>
        <v>0</v>
      </c>
      <c r="FA377">
        <f t="shared" si="72"/>
        <v>0</v>
      </c>
      <c r="FB377">
        <f t="shared" si="72"/>
        <v>0</v>
      </c>
      <c r="FC377">
        <f t="shared" si="72"/>
        <v>0</v>
      </c>
      <c r="FD377">
        <f t="shared" si="72"/>
        <v>0</v>
      </c>
      <c r="FE377">
        <f t="shared" si="72"/>
        <v>0</v>
      </c>
      <c r="FF377">
        <f t="shared" si="72"/>
        <v>0</v>
      </c>
      <c r="FG377">
        <f t="shared" si="72"/>
        <v>0</v>
      </c>
      <c r="FH377">
        <f t="shared" si="72"/>
        <v>0</v>
      </c>
      <c r="FI377">
        <f t="shared" si="72"/>
        <v>0</v>
      </c>
      <c r="FJ377">
        <f t="shared" si="72"/>
        <v>0</v>
      </c>
      <c r="FK377">
        <f t="shared" si="72"/>
        <v>0</v>
      </c>
      <c r="FL377">
        <f t="shared" si="72"/>
        <v>0</v>
      </c>
      <c r="FM377">
        <f t="shared" si="72"/>
        <v>0</v>
      </c>
      <c r="FN377">
        <f t="shared" si="72"/>
        <v>0</v>
      </c>
      <c r="FO377">
        <f t="shared" si="72"/>
        <v>0</v>
      </c>
      <c r="FP377">
        <f t="shared" si="72"/>
        <v>0</v>
      </c>
      <c r="FQ377">
        <f t="shared" si="72"/>
        <v>0</v>
      </c>
      <c r="FR377">
        <f t="shared" si="72"/>
        <v>0</v>
      </c>
      <c r="FS377">
        <f t="shared" si="72"/>
        <v>0</v>
      </c>
      <c r="FT377">
        <f t="shared" si="72"/>
        <v>0</v>
      </c>
      <c r="FU377">
        <f t="shared" si="72"/>
        <v>0</v>
      </c>
      <c r="FV377">
        <f t="shared" si="72"/>
        <v>0</v>
      </c>
      <c r="FW377">
        <f t="shared" si="72"/>
        <v>0</v>
      </c>
      <c r="FX377">
        <f t="shared" si="72"/>
        <v>0</v>
      </c>
      <c r="FY377">
        <f aca="true" t="shared" si="73" ref="FY377:HD377">IF(FY369&gt;$B382,FX377,FY378)</f>
        <v>0</v>
      </c>
      <c r="FZ377">
        <f t="shared" si="73"/>
        <v>0</v>
      </c>
      <c r="GA377">
        <f t="shared" si="73"/>
        <v>0</v>
      </c>
      <c r="GB377">
        <f t="shared" si="73"/>
        <v>0</v>
      </c>
      <c r="GC377">
        <f t="shared" si="73"/>
        <v>0</v>
      </c>
      <c r="GD377">
        <f t="shared" si="73"/>
        <v>0</v>
      </c>
      <c r="GE377">
        <f t="shared" si="73"/>
        <v>0</v>
      </c>
      <c r="GF377">
        <f t="shared" si="73"/>
        <v>0</v>
      </c>
      <c r="GG377">
        <f t="shared" si="73"/>
        <v>0</v>
      </c>
      <c r="GH377">
        <f t="shared" si="73"/>
        <v>0</v>
      </c>
      <c r="GI377">
        <f t="shared" si="73"/>
        <v>0</v>
      </c>
      <c r="GJ377">
        <f t="shared" si="73"/>
        <v>0</v>
      </c>
      <c r="GK377">
        <f t="shared" si="73"/>
        <v>0</v>
      </c>
      <c r="GL377">
        <f t="shared" si="73"/>
        <v>0</v>
      </c>
      <c r="GM377">
        <f t="shared" si="73"/>
        <v>0</v>
      </c>
      <c r="GN377">
        <f t="shared" si="73"/>
        <v>0</v>
      </c>
      <c r="GO377">
        <f t="shared" si="73"/>
        <v>0</v>
      </c>
      <c r="GP377">
        <f t="shared" si="73"/>
        <v>0</v>
      </c>
      <c r="GQ377">
        <f t="shared" si="73"/>
        <v>0</v>
      </c>
      <c r="GR377">
        <f t="shared" si="73"/>
        <v>0</v>
      </c>
      <c r="GS377">
        <f t="shared" si="73"/>
        <v>0</v>
      </c>
      <c r="GT377">
        <f t="shared" si="73"/>
        <v>0</v>
      </c>
      <c r="GU377">
        <f t="shared" si="73"/>
        <v>0</v>
      </c>
      <c r="GV377">
        <f t="shared" si="73"/>
        <v>0</v>
      </c>
      <c r="GW377">
        <f t="shared" si="73"/>
        <v>0</v>
      </c>
      <c r="GX377">
        <f t="shared" si="73"/>
        <v>0</v>
      </c>
      <c r="GY377">
        <f t="shared" si="73"/>
        <v>0</v>
      </c>
      <c r="GZ377">
        <f t="shared" si="73"/>
        <v>0</v>
      </c>
      <c r="HA377">
        <f t="shared" si="73"/>
        <v>0</v>
      </c>
      <c r="HB377">
        <f t="shared" si="73"/>
        <v>0</v>
      </c>
      <c r="HC377">
        <f t="shared" si="73"/>
        <v>0</v>
      </c>
      <c r="HD377">
        <f t="shared" si="73"/>
        <v>0</v>
      </c>
      <c r="HE377">
        <f aca="true" t="shared" si="74" ref="HE377:HK377">IF(HE369&gt;$B382,HD377,HE378)</f>
        <v>0</v>
      </c>
      <c r="HF377">
        <f t="shared" si="74"/>
        <v>0</v>
      </c>
      <c r="HG377">
        <f t="shared" si="74"/>
        <v>0</v>
      </c>
      <c r="HH377">
        <f t="shared" si="74"/>
        <v>0</v>
      </c>
      <c r="HI377">
        <f t="shared" si="74"/>
        <v>0</v>
      </c>
      <c r="HJ377">
        <f t="shared" si="74"/>
        <v>0</v>
      </c>
      <c r="HK377">
        <f t="shared" si="74"/>
        <v>0</v>
      </c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</row>
    <row r="378" spans="1:240" s="1" customFormat="1" ht="18">
      <c r="A378" s="3"/>
      <c r="B378" s="3"/>
      <c r="C378"/>
      <c r="D378"/>
      <c r="N378" s="41"/>
      <c r="O378" s="41"/>
      <c r="P378" s="41"/>
      <c r="Q378" s="41"/>
      <c r="R378" s="41"/>
      <c r="S378" s="41"/>
      <c r="T378" s="42">
        <f>B380</f>
        <v>0</v>
      </c>
      <c r="U378" s="42">
        <f aca="true" t="shared" si="75" ref="U378:AZ378">IF((T378+$B390*T378*($B377-T378-T373*$B388)/$B377)&lt;1,0,(T378+$B390*T378*($B377-T378-T373*$B388)/$B377))</f>
        <v>0</v>
      </c>
      <c r="V378" s="42">
        <f t="shared" si="75"/>
        <v>0</v>
      </c>
      <c r="W378" s="42">
        <f t="shared" si="75"/>
        <v>0</v>
      </c>
      <c r="X378" s="42">
        <f t="shared" si="75"/>
        <v>0</v>
      </c>
      <c r="Y378" s="42">
        <f t="shared" si="75"/>
        <v>0</v>
      </c>
      <c r="Z378" s="42">
        <f t="shared" si="75"/>
        <v>0</v>
      </c>
      <c r="AA378" s="42">
        <f t="shared" si="75"/>
        <v>0</v>
      </c>
      <c r="AB378" s="42">
        <f t="shared" si="75"/>
        <v>0</v>
      </c>
      <c r="AC378" s="42">
        <f t="shared" si="75"/>
        <v>0</v>
      </c>
      <c r="AD378" s="42">
        <f t="shared" si="75"/>
        <v>0</v>
      </c>
      <c r="AE378" s="42">
        <f t="shared" si="75"/>
        <v>0</v>
      </c>
      <c r="AF378" s="42">
        <f t="shared" si="75"/>
        <v>0</v>
      </c>
      <c r="AG378" s="42">
        <f t="shared" si="75"/>
        <v>0</v>
      </c>
      <c r="AH378" s="42">
        <f t="shared" si="75"/>
        <v>0</v>
      </c>
      <c r="AI378" s="42">
        <f t="shared" si="75"/>
        <v>0</v>
      </c>
      <c r="AJ378" s="42">
        <f t="shared" si="75"/>
        <v>0</v>
      </c>
      <c r="AK378" s="42">
        <f t="shared" si="75"/>
        <v>0</v>
      </c>
      <c r="AL378" s="42">
        <f t="shared" si="75"/>
        <v>0</v>
      </c>
      <c r="AM378">
        <f t="shared" si="75"/>
        <v>0</v>
      </c>
      <c r="AN378">
        <f t="shared" si="75"/>
        <v>0</v>
      </c>
      <c r="AO378">
        <f t="shared" si="75"/>
        <v>0</v>
      </c>
      <c r="AP378">
        <f t="shared" si="75"/>
        <v>0</v>
      </c>
      <c r="AQ378">
        <f t="shared" si="75"/>
        <v>0</v>
      </c>
      <c r="AR378">
        <f t="shared" si="75"/>
        <v>0</v>
      </c>
      <c r="AS378">
        <f t="shared" si="75"/>
        <v>0</v>
      </c>
      <c r="AT378">
        <f t="shared" si="75"/>
        <v>0</v>
      </c>
      <c r="AU378">
        <f t="shared" si="75"/>
        <v>0</v>
      </c>
      <c r="AV378">
        <f t="shared" si="75"/>
        <v>0</v>
      </c>
      <c r="AW378">
        <f t="shared" si="75"/>
        <v>0</v>
      </c>
      <c r="AX378">
        <f t="shared" si="75"/>
        <v>0</v>
      </c>
      <c r="AY378">
        <f t="shared" si="75"/>
        <v>0</v>
      </c>
      <c r="AZ378">
        <f t="shared" si="75"/>
        <v>0</v>
      </c>
      <c r="BA378">
        <f aca="true" t="shared" si="76" ref="BA378:CF378">IF((AZ378+$B390*AZ378*($B377-AZ378-AZ373*$B388)/$B377)&lt;1,0,(AZ378+$B390*AZ378*($B377-AZ378-AZ373*$B388)/$B377))</f>
        <v>0</v>
      </c>
      <c r="BB378">
        <f t="shared" si="76"/>
        <v>0</v>
      </c>
      <c r="BC378">
        <f t="shared" si="76"/>
        <v>0</v>
      </c>
      <c r="BD378">
        <f t="shared" si="76"/>
        <v>0</v>
      </c>
      <c r="BE378">
        <f t="shared" si="76"/>
        <v>0</v>
      </c>
      <c r="BF378">
        <f t="shared" si="76"/>
        <v>0</v>
      </c>
      <c r="BG378">
        <f t="shared" si="76"/>
        <v>0</v>
      </c>
      <c r="BH378">
        <f t="shared" si="76"/>
        <v>0</v>
      </c>
      <c r="BI378">
        <f t="shared" si="76"/>
        <v>0</v>
      </c>
      <c r="BJ378">
        <f t="shared" si="76"/>
        <v>0</v>
      </c>
      <c r="BK378">
        <f t="shared" si="76"/>
        <v>0</v>
      </c>
      <c r="BL378">
        <f t="shared" si="76"/>
        <v>0</v>
      </c>
      <c r="BM378">
        <f t="shared" si="76"/>
        <v>0</v>
      </c>
      <c r="BN378">
        <f t="shared" si="76"/>
        <v>0</v>
      </c>
      <c r="BO378">
        <f t="shared" si="76"/>
        <v>0</v>
      </c>
      <c r="BP378">
        <f t="shared" si="76"/>
        <v>0</v>
      </c>
      <c r="BQ378">
        <f t="shared" si="76"/>
        <v>0</v>
      </c>
      <c r="BR378">
        <f t="shared" si="76"/>
        <v>0</v>
      </c>
      <c r="BS378">
        <f t="shared" si="76"/>
        <v>0</v>
      </c>
      <c r="BT378">
        <f t="shared" si="76"/>
        <v>0</v>
      </c>
      <c r="BU378">
        <f t="shared" si="76"/>
        <v>0</v>
      </c>
      <c r="BV378">
        <f t="shared" si="76"/>
        <v>0</v>
      </c>
      <c r="BW378">
        <f t="shared" si="76"/>
        <v>0</v>
      </c>
      <c r="BX378">
        <f t="shared" si="76"/>
        <v>0</v>
      </c>
      <c r="BY378">
        <f t="shared" si="76"/>
        <v>0</v>
      </c>
      <c r="BZ378">
        <f t="shared" si="76"/>
        <v>0</v>
      </c>
      <c r="CA378">
        <f t="shared" si="76"/>
        <v>0</v>
      </c>
      <c r="CB378">
        <f t="shared" si="76"/>
        <v>0</v>
      </c>
      <c r="CC378">
        <f t="shared" si="76"/>
        <v>0</v>
      </c>
      <c r="CD378">
        <f t="shared" si="76"/>
        <v>0</v>
      </c>
      <c r="CE378">
        <f t="shared" si="76"/>
        <v>0</v>
      </c>
      <c r="CF378">
        <f t="shared" si="76"/>
        <v>0</v>
      </c>
      <c r="CG378">
        <f aca="true" t="shared" si="77" ref="CG378:DL378">IF((CF378+$B390*CF378*($B377-CF378-CF373*$B388)/$B377)&lt;1,0,(CF378+$B390*CF378*($B377-CF378-CF373*$B388)/$B377))</f>
        <v>0</v>
      </c>
      <c r="CH378">
        <f t="shared" si="77"/>
        <v>0</v>
      </c>
      <c r="CI378">
        <f t="shared" si="77"/>
        <v>0</v>
      </c>
      <c r="CJ378">
        <f t="shared" si="77"/>
        <v>0</v>
      </c>
      <c r="CK378">
        <f t="shared" si="77"/>
        <v>0</v>
      </c>
      <c r="CL378">
        <f t="shared" si="77"/>
        <v>0</v>
      </c>
      <c r="CM378">
        <f t="shared" si="77"/>
        <v>0</v>
      </c>
      <c r="CN378">
        <f t="shared" si="77"/>
        <v>0</v>
      </c>
      <c r="CO378">
        <f t="shared" si="77"/>
        <v>0</v>
      </c>
      <c r="CP378">
        <f t="shared" si="77"/>
        <v>0</v>
      </c>
      <c r="CQ378">
        <f t="shared" si="77"/>
        <v>0</v>
      </c>
      <c r="CR378">
        <f t="shared" si="77"/>
        <v>0</v>
      </c>
      <c r="CS378">
        <f t="shared" si="77"/>
        <v>0</v>
      </c>
      <c r="CT378">
        <f t="shared" si="77"/>
        <v>0</v>
      </c>
      <c r="CU378">
        <f t="shared" si="77"/>
        <v>0</v>
      </c>
      <c r="CV378">
        <f t="shared" si="77"/>
        <v>0</v>
      </c>
      <c r="CW378">
        <f t="shared" si="77"/>
        <v>0</v>
      </c>
      <c r="CX378">
        <f t="shared" si="77"/>
        <v>0</v>
      </c>
      <c r="CY378">
        <f t="shared" si="77"/>
        <v>0</v>
      </c>
      <c r="CZ378">
        <f t="shared" si="77"/>
        <v>0</v>
      </c>
      <c r="DA378">
        <f t="shared" si="77"/>
        <v>0</v>
      </c>
      <c r="DB378">
        <f t="shared" si="77"/>
        <v>0</v>
      </c>
      <c r="DC378">
        <f t="shared" si="77"/>
        <v>0</v>
      </c>
      <c r="DD378">
        <f t="shared" si="77"/>
        <v>0</v>
      </c>
      <c r="DE378">
        <f t="shared" si="77"/>
        <v>0</v>
      </c>
      <c r="DF378">
        <f t="shared" si="77"/>
        <v>0</v>
      </c>
      <c r="DG378">
        <f t="shared" si="77"/>
        <v>0</v>
      </c>
      <c r="DH378">
        <f t="shared" si="77"/>
        <v>0</v>
      </c>
      <c r="DI378">
        <f t="shared" si="77"/>
        <v>0</v>
      </c>
      <c r="DJ378">
        <f t="shared" si="77"/>
        <v>0</v>
      </c>
      <c r="DK378">
        <f t="shared" si="77"/>
        <v>0</v>
      </c>
      <c r="DL378">
        <f t="shared" si="77"/>
        <v>0</v>
      </c>
      <c r="DM378">
        <f aca="true" t="shared" si="78" ref="DM378:ER378">IF((DL378+$B390*DL378*($B377-DL378-DL373*$B388)/$B377)&lt;1,0,(DL378+$B390*DL378*($B377-DL378-DL373*$B388)/$B377))</f>
        <v>0</v>
      </c>
      <c r="DN378">
        <f t="shared" si="78"/>
        <v>0</v>
      </c>
      <c r="DO378">
        <f t="shared" si="78"/>
        <v>0</v>
      </c>
      <c r="DP378">
        <f t="shared" si="78"/>
        <v>0</v>
      </c>
      <c r="DQ378">
        <f t="shared" si="78"/>
        <v>0</v>
      </c>
      <c r="DR378">
        <f t="shared" si="78"/>
        <v>0</v>
      </c>
      <c r="DS378">
        <f t="shared" si="78"/>
        <v>0</v>
      </c>
      <c r="DT378">
        <f t="shared" si="78"/>
        <v>0</v>
      </c>
      <c r="DU378">
        <f t="shared" si="78"/>
        <v>0</v>
      </c>
      <c r="DV378">
        <f t="shared" si="78"/>
        <v>0</v>
      </c>
      <c r="DW378">
        <f t="shared" si="78"/>
        <v>0</v>
      </c>
      <c r="DX378">
        <f t="shared" si="78"/>
        <v>0</v>
      </c>
      <c r="DY378">
        <f t="shared" si="78"/>
        <v>0</v>
      </c>
      <c r="DZ378">
        <f t="shared" si="78"/>
        <v>0</v>
      </c>
      <c r="EA378">
        <f t="shared" si="78"/>
        <v>0</v>
      </c>
      <c r="EB378">
        <f t="shared" si="78"/>
        <v>0</v>
      </c>
      <c r="EC378">
        <f t="shared" si="78"/>
        <v>0</v>
      </c>
      <c r="ED378">
        <f t="shared" si="78"/>
        <v>0</v>
      </c>
      <c r="EE378">
        <f t="shared" si="78"/>
        <v>0</v>
      </c>
      <c r="EF378">
        <f t="shared" si="78"/>
        <v>0</v>
      </c>
      <c r="EG378">
        <f t="shared" si="78"/>
        <v>0</v>
      </c>
      <c r="EH378">
        <f t="shared" si="78"/>
        <v>0</v>
      </c>
      <c r="EI378">
        <f t="shared" si="78"/>
        <v>0</v>
      </c>
      <c r="EJ378">
        <f t="shared" si="78"/>
        <v>0</v>
      </c>
      <c r="EK378">
        <f t="shared" si="78"/>
        <v>0</v>
      </c>
      <c r="EL378">
        <f t="shared" si="78"/>
        <v>0</v>
      </c>
      <c r="EM378">
        <f t="shared" si="78"/>
        <v>0</v>
      </c>
      <c r="EN378">
        <f t="shared" si="78"/>
        <v>0</v>
      </c>
      <c r="EO378">
        <f t="shared" si="78"/>
        <v>0</v>
      </c>
      <c r="EP378">
        <f t="shared" si="78"/>
        <v>0</v>
      </c>
      <c r="EQ378">
        <f t="shared" si="78"/>
        <v>0</v>
      </c>
      <c r="ER378">
        <f t="shared" si="78"/>
        <v>0</v>
      </c>
      <c r="ES378">
        <f aca="true" t="shared" si="79" ref="ES378:FX378">IF((ER378+$B390*ER378*($B377-ER378-ER373*$B388)/$B377)&lt;1,0,(ER378+$B390*ER378*($B377-ER378-ER373*$B388)/$B377))</f>
        <v>0</v>
      </c>
      <c r="ET378">
        <f t="shared" si="79"/>
        <v>0</v>
      </c>
      <c r="EU378">
        <f t="shared" si="79"/>
        <v>0</v>
      </c>
      <c r="EV378">
        <f t="shared" si="79"/>
        <v>0</v>
      </c>
      <c r="EW378">
        <f t="shared" si="79"/>
        <v>0</v>
      </c>
      <c r="EX378">
        <f t="shared" si="79"/>
        <v>0</v>
      </c>
      <c r="EY378">
        <f t="shared" si="79"/>
        <v>0</v>
      </c>
      <c r="EZ378">
        <f t="shared" si="79"/>
        <v>0</v>
      </c>
      <c r="FA378">
        <f t="shared" si="79"/>
        <v>0</v>
      </c>
      <c r="FB378">
        <f t="shared" si="79"/>
        <v>0</v>
      </c>
      <c r="FC378">
        <f t="shared" si="79"/>
        <v>0</v>
      </c>
      <c r="FD378">
        <f t="shared" si="79"/>
        <v>0</v>
      </c>
      <c r="FE378">
        <f t="shared" si="79"/>
        <v>0</v>
      </c>
      <c r="FF378">
        <f t="shared" si="79"/>
        <v>0</v>
      </c>
      <c r="FG378">
        <f t="shared" si="79"/>
        <v>0</v>
      </c>
      <c r="FH378">
        <f t="shared" si="79"/>
        <v>0</v>
      </c>
      <c r="FI378">
        <f t="shared" si="79"/>
        <v>0</v>
      </c>
      <c r="FJ378">
        <f t="shared" si="79"/>
        <v>0</v>
      </c>
      <c r="FK378">
        <f t="shared" si="79"/>
        <v>0</v>
      </c>
      <c r="FL378">
        <f t="shared" si="79"/>
        <v>0</v>
      </c>
      <c r="FM378">
        <f t="shared" si="79"/>
        <v>0</v>
      </c>
      <c r="FN378">
        <f t="shared" si="79"/>
        <v>0</v>
      </c>
      <c r="FO378">
        <f t="shared" si="79"/>
        <v>0</v>
      </c>
      <c r="FP378">
        <f t="shared" si="79"/>
        <v>0</v>
      </c>
      <c r="FQ378">
        <f t="shared" si="79"/>
        <v>0</v>
      </c>
      <c r="FR378">
        <f t="shared" si="79"/>
        <v>0</v>
      </c>
      <c r="FS378">
        <f t="shared" si="79"/>
        <v>0</v>
      </c>
      <c r="FT378">
        <f t="shared" si="79"/>
        <v>0</v>
      </c>
      <c r="FU378">
        <f t="shared" si="79"/>
        <v>0</v>
      </c>
      <c r="FV378">
        <f t="shared" si="79"/>
        <v>0</v>
      </c>
      <c r="FW378">
        <f t="shared" si="79"/>
        <v>0</v>
      </c>
      <c r="FX378">
        <f t="shared" si="79"/>
        <v>0</v>
      </c>
      <c r="FY378">
        <f aca="true" t="shared" si="80" ref="FY378:HD378">IF((FX378+$B390*FX378*($B377-FX378-FX373*$B388)/$B377)&lt;1,0,(FX378+$B390*FX378*($B377-FX378-FX373*$B388)/$B377))</f>
        <v>0</v>
      </c>
      <c r="FZ378">
        <f t="shared" si="80"/>
        <v>0</v>
      </c>
      <c r="GA378">
        <f t="shared" si="80"/>
        <v>0</v>
      </c>
      <c r="GB378">
        <f t="shared" si="80"/>
        <v>0</v>
      </c>
      <c r="GC378">
        <f t="shared" si="80"/>
        <v>0</v>
      </c>
      <c r="GD378">
        <f t="shared" si="80"/>
        <v>0</v>
      </c>
      <c r="GE378">
        <f t="shared" si="80"/>
        <v>0</v>
      </c>
      <c r="GF378">
        <f t="shared" si="80"/>
        <v>0</v>
      </c>
      <c r="GG378">
        <f t="shared" si="80"/>
        <v>0</v>
      </c>
      <c r="GH378">
        <f t="shared" si="80"/>
        <v>0</v>
      </c>
      <c r="GI378">
        <f t="shared" si="80"/>
        <v>0</v>
      </c>
      <c r="GJ378">
        <f t="shared" si="80"/>
        <v>0</v>
      </c>
      <c r="GK378">
        <f t="shared" si="80"/>
        <v>0</v>
      </c>
      <c r="GL378">
        <f t="shared" si="80"/>
        <v>0</v>
      </c>
      <c r="GM378">
        <f t="shared" si="80"/>
        <v>0</v>
      </c>
      <c r="GN378">
        <f t="shared" si="80"/>
        <v>0</v>
      </c>
      <c r="GO378">
        <f t="shared" si="80"/>
        <v>0</v>
      </c>
      <c r="GP378">
        <f t="shared" si="80"/>
        <v>0</v>
      </c>
      <c r="GQ378">
        <f t="shared" si="80"/>
        <v>0</v>
      </c>
      <c r="GR378">
        <f t="shared" si="80"/>
        <v>0</v>
      </c>
      <c r="GS378">
        <f t="shared" si="80"/>
        <v>0</v>
      </c>
      <c r="GT378">
        <f t="shared" si="80"/>
        <v>0</v>
      </c>
      <c r="GU378">
        <f t="shared" si="80"/>
        <v>0</v>
      </c>
      <c r="GV378">
        <f t="shared" si="80"/>
        <v>0</v>
      </c>
      <c r="GW378">
        <f t="shared" si="80"/>
        <v>0</v>
      </c>
      <c r="GX378">
        <f t="shared" si="80"/>
        <v>0</v>
      </c>
      <c r="GY378">
        <f t="shared" si="80"/>
        <v>0</v>
      </c>
      <c r="GZ378">
        <f t="shared" si="80"/>
        <v>0</v>
      </c>
      <c r="HA378">
        <f t="shared" si="80"/>
        <v>0</v>
      </c>
      <c r="HB378">
        <f t="shared" si="80"/>
        <v>0</v>
      </c>
      <c r="HC378">
        <f t="shared" si="80"/>
        <v>0</v>
      </c>
      <c r="HD378">
        <f t="shared" si="80"/>
        <v>0</v>
      </c>
      <c r="HE378">
        <f aca="true" t="shared" si="81" ref="HE378:HK378">IF((HD378+$B390*HD378*($B377-HD378-HD373*$B388)/$B377)&lt;1,0,(HD378+$B390*HD378*($B377-HD378-HD373*$B388)/$B377))</f>
        <v>0</v>
      </c>
      <c r="HF378">
        <f t="shared" si="81"/>
        <v>0</v>
      </c>
      <c r="HG378">
        <f t="shared" si="81"/>
        <v>0</v>
      </c>
      <c r="HH378">
        <f t="shared" si="81"/>
        <v>0</v>
      </c>
      <c r="HI378">
        <f t="shared" si="81"/>
        <v>0</v>
      </c>
      <c r="HJ378">
        <f t="shared" si="81"/>
        <v>0</v>
      </c>
      <c r="HK378">
        <f t="shared" si="81"/>
        <v>0</v>
      </c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</row>
    <row r="379" spans="1:241" s="1" customFormat="1" ht="18">
      <c r="A379" s="26" t="s">
        <v>21</v>
      </c>
      <c r="B379" s="51"/>
      <c r="C379"/>
      <c r="D379"/>
      <c r="N379" s="41"/>
      <c r="O379" s="41"/>
      <c r="P379" s="41"/>
      <c r="Q379" s="41"/>
      <c r="R379" s="41"/>
      <c r="S379" s="41"/>
      <c r="T379" s="41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</row>
    <row r="380" spans="1:251" ht="18">
      <c r="A380" s="4" t="s">
        <v>22</v>
      </c>
      <c r="B380" s="51"/>
      <c r="E380" t="s">
        <v>23</v>
      </c>
      <c r="N380" s="42"/>
      <c r="O380" s="41"/>
      <c r="P380" s="41"/>
      <c r="Q380" s="41">
        <f>B377-B388*Q374</f>
        <v>0</v>
      </c>
      <c r="R380" s="41">
        <f>B376/B387*(1-R374/B376)</f>
        <v>20</v>
      </c>
      <c r="S380" s="41"/>
      <c r="T380" s="41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IH380" s="1"/>
      <c r="II380" s="1"/>
      <c r="IJ380" s="1"/>
      <c r="IK380" s="1"/>
      <c r="IL380" s="1"/>
      <c r="IM380" s="1"/>
      <c r="IN380" s="1"/>
      <c r="IO380" s="1"/>
      <c r="IP380" s="1"/>
      <c r="IQ380" s="1"/>
    </row>
    <row r="381" spans="1:242" ht="18">
      <c r="A381" s="3"/>
      <c r="B381" s="3"/>
      <c r="N381" s="42"/>
      <c r="O381" s="41"/>
      <c r="P381" s="41"/>
      <c r="Q381" s="41"/>
      <c r="R381" s="41"/>
      <c r="S381" s="41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IH381" s="1"/>
    </row>
    <row r="382" spans="1:38" ht="18">
      <c r="A382" s="3" t="s">
        <v>53</v>
      </c>
      <c r="B382" s="51">
        <v>1000</v>
      </c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</row>
    <row r="383" spans="2:38" ht="18">
      <c r="B383" s="3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</row>
    <row r="384" spans="1:251" s="1" customFormat="1" ht="18">
      <c r="A384" s="30" t="s">
        <v>69</v>
      </c>
      <c r="B384" s="31"/>
      <c r="IH384"/>
      <c r="II384"/>
      <c r="IJ384"/>
      <c r="IK384"/>
      <c r="IL384"/>
      <c r="IM384"/>
      <c r="IN384"/>
      <c r="IO384"/>
      <c r="IP384"/>
      <c r="IQ384"/>
    </row>
    <row r="385" spans="1:2" s="1" customFormat="1" ht="18">
      <c r="A385" s="32" t="s">
        <v>55</v>
      </c>
      <c r="B385" s="33"/>
    </row>
    <row r="386" spans="1:2" s="1" customFormat="1" ht="18">
      <c r="A386" s="36" t="s">
        <v>56</v>
      </c>
      <c r="B386" s="37"/>
    </row>
    <row r="387" spans="1:2" s="1" customFormat="1" ht="18">
      <c r="A387" s="38" t="s">
        <v>24</v>
      </c>
      <c r="B387" s="39">
        <v>2</v>
      </c>
    </row>
    <row r="388" spans="1:2" s="1" customFormat="1" ht="18">
      <c r="A388" s="38" t="s">
        <v>25</v>
      </c>
      <c r="B388" s="39">
        <v>1</v>
      </c>
    </row>
    <row r="389" spans="1:2" s="1" customFormat="1" ht="21">
      <c r="A389" s="40" t="s">
        <v>26</v>
      </c>
      <c r="B389" s="39">
        <v>0.75</v>
      </c>
    </row>
    <row r="390" spans="1:2" s="1" customFormat="1" ht="21">
      <c r="A390" s="43" t="s">
        <v>27</v>
      </c>
      <c r="B390" s="44">
        <v>0.75</v>
      </c>
    </row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24" customHeight="1">
      <c r="B396" s="1" t="s">
        <v>67</v>
      </c>
    </row>
    <row r="397" s="1" customFormat="1" ht="24" customHeight="1">
      <c r="B397" s="1" t="s">
        <v>68</v>
      </c>
    </row>
    <row r="398" s="1" customFormat="1" ht="24" customHeight="1">
      <c r="B398" s="1" t="s">
        <v>66</v>
      </c>
    </row>
    <row r="399" s="1" customFormat="1" ht="25.5" customHeight="1">
      <c r="B399" s="1" t="s">
        <v>65</v>
      </c>
    </row>
    <row r="400" s="1" customFormat="1" ht="24" customHeight="1">
      <c r="B400" s="1" t="s">
        <v>63</v>
      </c>
    </row>
    <row r="401" s="1" customFormat="1" ht="24.75" customHeight="1">
      <c r="B401" s="1" t="s">
        <v>64</v>
      </c>
    </row>
    <row r="402" s="1" customFormat="1" ht="15"/>
    <row r="403" s="1" customFormat="1" ht="30" customHeight="1">
      <c r="B403" s="3" t="s">
        <v>62</v>
      </c>
    </row>
    <row r="404" s="1" customFormat="1" ht="24" customHeight="1">
      <c r="B404" s="1" t="s">
        <v>86</v>
      </c>
    </row>
    <row r="405" s="1" customFormat="1" ht="18.75" customHeight="1">
      <c r="B405" s="1" t="s">
        <v>87</v>
      </c>
    </row>
    <row r="406" s="1" customFormat="1" ht="9.75" customHeight="1"/>
    <row r="407" spans="2:24" s="1" customFormat="1" ht="23.25">
      <c r="B407" s="1" t="s">
        <v>84</v>
      </c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2:24" s="1" customFormat="1" ht="18" customHeight="1">
      <c r="B408" s="1" t="s">
        <v>85</v>
      </c>
      <c r="N408" s="28"/>
      <c r="O408" s="28"/>
      <c r="P408" s="28"/>
      <c r="Q408" s="28" t="s">
        <v>13</v>
      </c>
      <c r="R408" s="28" t="s">
        <v>14</v>
      </c>
      <c r="S408" s="28"/>
      <c r="T408" s="28"/>
      <c r="U408" s="28"/>
      <c r="V408" s="28"/>
      <c r="W408" s="28"/>
      <c r="X408" s="28"/>
    </row>
    <row r="409" spans="14:24" s="1" customFormat="1" ht="15">
      <c r="N409" s="28"/>
      <c r="O409" s="28">
        <v>0</v>
      </c>
      <c r="P409" s="28">
        <f>IF(B412/B414&lt;B411,B412/B414,B411)</f>
        <v>100</v>
      </c>
      <c r="Q409" s="28">
        <f>B412/B414</f>
        <v>150</v>
      </c>
      <c r="R409" s="28">
        <f>IF(B411&lt;B412/B414,B412/B414,B411)</f>
        <v>150</v>
      </c>
      <c r="S409" s="28"/>
      <c r="T409" s="28"/>
      <c r="U409" s="28"/>
      <c r="V409" s="28"/>
      <c r="W409" s="28"/>
      <c r="X409" s="28"/>
    </row>
    <row r="410" spans="2:24" s="1" customFormat="1" ht="15">
      <c r="B410"/>
      <c r="N410" s="28" t="s">
        <v>28</v>
      </c>
      <c r="O410" s="28">
        <f>B411/B413</f>
        <v>200</v>
      </c>
      <c r="P410" s="28">
        <f>IF(B411&lt;B412/B414,0,Q413)</f>
        <v>0</v>
      </c>
      <c r="Q410" s="28">
        <f>IF(B411&lt;B412/B414,0,Q413)</f>
        <v>0</v>
      </c>
      <c r="R410" s="28">
        <f>IF(R409=Q409,Q410,0)</f>
        <v>0</v>
      </c>
      <c r="S410" s="28"/>
      <c r="T410" s="28"/>
      <c r="U410" s="28"/>
      <c r="V410" s="28"/>
      <c r="W410" s="28"/>
      <c r="X410" s="28"/>
    </row>
    <row r="411" spans="1:255" s="1" customFormat="1" ht="21">
      <c r="A411" s="45" t="s">
        <v>29</v>
      </c>
      <c r="B411" s="52">
        <v>100</v>
      </c>
      <c r="N411" s="28" t="s">
        <v>30</v>
      </c>
      <c r="O411" s="28">
        <f>B412</f>
        <v>150</v>
      </c>
      <c r="P411" s="28">
        <f>IF(B411&gt;B412/B414,0,P413)</f>
        <v>50</v>
      </c>
      <c r="Q411" s="28">
        <v>0</v>
      </c>
      <c r="R411" s="28">
        <v>0</v>
      </c>
      <c r="S411" s="28"/>
      <c r="T411" s="28"/>
      <c r="U411" s="28"/>
      <c r="V411" s="28"/>
      <c r="W411" s="28"/>
      <c r="X411" s="28"/>
      <c r="IU411" t="str">
        <f>IF(IU420&gt;0,"SPECIES 1 WINS","SPECIES 2 WINS")</f>
        <v>SPECIES 1 WINS</v>
      </c>
    </row>
    <row r="412" spans="1:255" s="1" customFormat="1" ht="21">
      <c r="A412" s="45" t="s">
        <v>31</v>
      </c>
      <c r="B412" s="52">
        <v>150</v>
      </c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IU412" t="str">
        <f>IF(IU421&gt;0,"COEXIST","SPECIES 2 WINS")</f>
        <v>COEXIST</v>
      </c>
    </row>
    <row r="413" spans="1:255" s="1" customFormat="1" ht="23.25">
      <c r="A413" s="46" t="s">
        <v>32</v>
      </c>
      <c r="B413" s="52">
        <v>0.5</v>
      </c>
      <c r="N413" s="28"/>
      <c r="O413" s="28"/>
      <c r="P413" s="28">
        <f>B412-B414*P409</f>
        <v>50</v>
      </c>
      <c r="Q413" s="28">
        <f>B411/B413*(1-Q409/B411)</f>
        <v>-100</v>
      </c>
      <c r="R413" s="28"/>
      <c r="S413" s="28"/>
      <c r="T413" s="28"/>
      <c r="U413" s="28"/>
      <c r="V413" s="28"/>
      <c r="W413" s="28"/>
      <c r="X413" s="28"/>
      <c r="IU413" t="str">
        <f>IF(IU421&gt;0,IU411,IU411)</f>
        <v>SPECIES 1 WINS</v>
      </c>
    </row>
    <row r="414" spans="1:255" s="1" customFormat="1" ht="23.25">
      <c r="A414" s="46" t="s">
        <v>33</v>
      </c>
      <c r="B414" s="52">
        <v>1</v>
      </c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IU414">
        <f>IF(IU3676&gt;0,1,0)</f>
        <v>0</v>
      </c>
    </row>
    <row r="415" spans="1:255" ht="21">
      <c r="A415" s="21" t="s">
        <v>34</v>
      </c>
      <c r="B415" s="24">
        <v>1</v>
      </c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T415" t="str">
        <f>IF(IT423=0,"FUCK OFF","BITE ME")</f>
        <v>BITE ME</v>
      </c>
      <c r="IU415" t="str">
        <f>IF(IU423&gt;0,"SPECIES 1 WINS","COEXIST")</f>
        <v>SPECIES 1 WINS</v>
      </c>
    </row>
    <row r="416" spans="1:255" ht="21">
      <c r="A416" s="21" t="s">
        <v>35</v>
      </c>
      <c r="B416" s="24">
        <v>1</v>
      </c>
      <c r="C416" s="23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IT416" t="str">
        <f>IF(IT424&gt;0,"FUCK OFF","BITE ME")</f>
        <v>FUCK OFF</v>
      </c>
      <c r="IU416" t="str">
        <f>IF(IU424=0,"IU356","SPECIES 2 WINS")</f>
        <v>SPECIES 2 WINS</v>
      </c>
    </row>
    <row r="417" spans="3:24" ht="18">
      <c r="C417" s="22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</row>
    <row r="418" spans="14:24" ht="12.75"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</row>
    <row r="419" spans="14:24" ht="12.75"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</row>
    <row r="420" spans="4:255" ht="12.75"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IU420">
        <v>1</v>
      </c>
    </row>
    <row r="421" spans="4:255" ht="12.75"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IU421">
        <v>1</v>
      </c>
    </row>
    <row r="422" spans="4:255" ht="12.75">
      <c r="D422" s="42"/>
      <c r="E422" s="42">
        <v>0</v>
      </c>
      <c r="F422" s="42">
        <v>1</v>
      </c>
      <c r="G422" s="42">
        <f>F422+1</f>
        <v>2</v>
      </c>
      <c r="H422" s="42">
        <f>G422+1</f>
        <v>3</v>
      </c>
      <c r="I422" s="42">
        <f aca="true" t="shared" si="82" ref="I422:P422">H422+1</f>
        <v>4</v>
      </c>
      <c r="J422" s="42">
        <f t="shared" si="82"/>
        <v>5</v>
      </c>
      <c r="K422" s="42">
        <f t="shared" si="82"/>
        <v>6</v>
      </c>
      <c r="L422" s="42">
        <f t="shared" si="82"/>
        <v>7</v>
      </c>
      <c r="M422" s="42">
        <f t="shared" si="82"/>
        <v>8</v>
      </c>
      <c r="N422" s="42">
        <f t="shared" si="82"/>
        <v>9</v>
      </c>
      <c r="O422" s="29">
        <f t="shared" si="82"/>
        <v>10</v>
      </c>
      <c r="P422" s="29">
        <f t="shared" si="82"/>
        <v>11</v>
      </c>
      <c r="Q422" s="29">
        <f>P422+1</f>
        <v>12</v>
      </c>
      <c r="R422" s="29">
        <f>Q422+1</f>
        <v>13</v>
      </c>
      <c r="S422" s="29">
        <f>R422+1</f>
        <v>14</v>
      </c>
      <c r="T422" s="29">
        <f aca="true" t="shared" si="83" ref="T422:AC422">S422+1</f>
        <v>15</v>
      </c>
      <c r="U422" s="29">
        <f t="shared" si="83"/>
        <v>16</v>
      </c>
      <c r="V422" s="29">
        <f t="shared" si="83"/>
        <v>17</v>
      </c>
      <c r="W422" s="29">
        <f t="shared" si="83"/>
        <v>18</v>
      </c>
      <c r="X422" s="29">
        <f t="shared" si="83"/>
        <v>19</v>
      </c>
      <c r="Y422">
        <f t="shared" si="83"/>
        <v>20</v>
      </c>
      <c r="Z422">
        <f t="shared" si="83"/>
        <v>21</v>
      </c>
      <c r="AA422">
        <f t="shared" si="83"/>
        <v>22</v>
      </c>
      <c r="AB422">
        <f t="shared" si="83"/>
        <v>23</v>
      </c>
      <c r="AC422">
        <f t="shared" si="83"/>
        <v>24</v>
      </c>
      <c r="AD422">
        <f aca="true" t="shared" si="84" ref="AD422:AM422">AC422+1</f>
        <v>25</v>
      </c>
      <c r="AE422">
        <f t="shared" si="84"/>
        <v>26</v>
      </c>
      <c r="AF422">
        <f t="shared" si="84"/>
        <v>27</v>
      </c>
      <c r="AG422">
        <f t="shared" si="84"/>
        <v>28</v>
      </c>
      <c r="AH422">
        <f t="shared" si="84"/>
        <v>29</v>
      </c>
      <c r="AI422">
        <f t="shared" si="84"/>
        <v>30</v>
      </c>
      <c r="AJ422">
        <f t="shared" si="84"/>
        <v>31</v>
      </c>
      <c r="AK422">
        <f t="shared" si="84"/>
        <v>32</v>
      </c>
      <c r="AL422">
        <f t="shared" si="84"/>
        <v>33</v>
      </c>
      <c r="AM422">
        <f t="shared" si="84"/>
        <v>34</v>
      </c>
      <c r="AN422">
        <f aca="true" t="shared" si="85" ref="AN422:AW422">AM422+1</f>
        <v>35</v>
      </c>
      <c r="AO422">
        <f t="shared" si="85"/>
        <v>36</v>
      </c>
      <c r="AP422">
        <f t="shared" si="85"/>
        <v>37</v>
      </c>
      <c r="AQ422">
        <f t="shared" si="85"/>
        <v>38</v>
      </c>
      <c r="AR422">
        <f t="shared" si="85"/>
        <v>39</v>
      </c>
      <c r="AS422">
        <f t="shared" si="85"/>
        <v>40</v>
      </c>
      <c r="AT422">
        <f t="shared" si="85"/>
        <v>41</v>
      </c>
      <c r="AU422">
        <f t="shared" si="85"/>
        <v>42</v>
      </c>
      <c r="AV422">
        <f t="shared" si="85"/>
        <v>43</v>
      </c>
      <c r="AW422">
        <f t="shared" si="85"/>
        <v>44</v>
      </c>
      <c r="AX422">
        <f aca="true" t="shared" si="86" ref="AX422:BG422">AW422+1</f>
        <v>45</v>
      </c>
      <c r="AY422">
        <f t="shared" si="86"/>
        <v>46</v>
      </c>
      <c r="AZ422">
        <f t="shared" si="86"/>
        <v>47</v>
      </c>
      <c r="BA422">
        <f t="shared" si="86"/>
        <v>48</v>
      </c>
      <c r="BB422">
        <f t="shared" si="86"/>
        <v>49</v>
      </c>
      <c r="BC422">
        <f t="shared" si="86"/>
        <v>50</v>
      </c>
      <c r="BD422">
        <f t="shared" si="86"/>
        <v>51</v>
      </c>
      <c r="BE422">
        <f t="shared" si="86"/>
        <v>52</v>
      </c>
      <c r="BF422">
        <f t="shared" si="86"/>
        <v>53</v>
      </c>
      <c r="BG422">
        <f t="shared" si="86"/>
        <v>54</v>
      </c>
      <c r="BH422">
        <f aca="true" t="shared" si="87" ref="BH422:BQ422">BG422+1</f>
        <v>55</v>
      </c>
      <c r="BI422">
        <f t="shared" si="87"/>
        <v>56</v>
      </c>
      <c r="BJ422">
        <f t="shared" si="87"/>
        <v>57</v>
      </c>
      <c r="BK422">
        <f t="shared" si="87"/>
        <v>58</v>
      </c>
      <c r="BL422">
        <f t="shared" si="87"/>
        <v>59</v>
      </c>
      <c r="BM422">
        <f t="shared" si="87"/>
        <v>60</v>
      </c>
      <c r="BN422">
        <f t="shared" si="87"/>
        <v>61</v>
      </c>
      <c r="BO422">
        <f t="shared" si="87"/>
        <v>62</v>
      </c>
      <c r="BP422">
        <f t="shared" si="87"/>
        <v>63</v>
      </c>
      <c r="BQ422">
        <f t="shared" si="87"/>
        <v>64</v>
      </c>
      <c r="BR422">
        <f aca="true" t="shared" si="88" ref="BR422:CA422">BQ422+1</f>
        <v>65</v>
      </c>
      <c r="BS422">
        <f t="shared" si="88"/>
        <v>66</v>
      </c>
      <c r="BT422">
        <f t="shared" si="88"/>
        <v>67</v>
      </c>
      <c r="BU422">
        <f t="shared" si="88"/>
        <v>68</v>
      </c>
      <c r="BV422">
        <f t="shared" si="88"/>
        <v>69</v>
      </c>
      <c r="BW422">
        <f t="shared" si="88"/>
        <v>70</v>
      </c>
      <c r="BX422">
        <f t="shared" si="88"/>
        <v>71</v>
      </c>
      <c r="BY422">
        <f t="shared" si="88"/>
        <v>72</v>
      </c>
      <c r="BZ422">
        <f t="shared" si="88"/>
        <v>73</v>
      </c>
      <c r="CA422">
        <f t="shared" si="88"/>
        <v>74</v>
      </c>
      <c r="CB422">
        <f aca="true" t="shared" si="89" ref="CB422:CK422">CA422+1</f>
        <v>75</v>
      </c>
      <c r="CC422">
        <f t="shared" si="89"/>
        <v>76</v>
      </c>
      <c r="CD422">
        <f t="shared" si="89"/>
        <v>77</v>
      </c>
      <c r="CE422">
        <f t="shared" si="89"/>
        <v>78</v>
      </c>
      <c r="CF422">
        <f t="shared" si="89"/>
        <v>79</v>
      </c>
      <c r="CG422">
        <f t="shared" si="89"/>
        <v>80</v>
      </c>
      <c r="CH422">
        <f t="shared" si="89"/>
        <v>81</v>
      </c>
      <c r="CI422">
        <f t="shared" si="89"/>
        <v>82</v>
      </c>
      <c r="CJ422">
        <f t="shared" si="89"/>
        <v>83</v>
      </c>
      <c r="CK422">
        <f t="shared" si="89"/>
        <v>84</v>
      </c>
      <c r="CL422">
        <f aca="true" t="shared" si="90" ref="CL422:CU422">CK422+1</f>
        <v>85</v>
      </c>
      <c r="CM422">
        <f t="shared" si="90"/>
        <v>86</v>
      </c>
      <c r="CN422">
        <f t="shared" si="90"/>
        <v>87</v>
      </c>
      <c r="CO422">
        <f t="shared" si="90"/>
        <v>88</v>
      </c>
      <c r="CP422">
        <f t="shared" si="90"/>
        <v>89</v>
      </c>
      <c r="CQ422">
        <f t="shared" si="90"/>
        <v>90</v>
      </c>
      <c r="CR422">
        <f t="shared" si="90"/>
        <v>91</v>
      </c>
      <c r="CS422">
        <f t="shared" si="90"/>
        <v>92</v>
      </c>
      <c r="CT422">
        <f t="shared" si="90"/>
        <v>93</v>
      </c>
      <c r="CU422">
        <f t="shared" si="90"/>
        <v>94</v>
      </c>
      <c r="CV422">
        <f aca="true" t="shared" si="91" ref="CV422:DE422">CU422+1</f>
        <v>95</v>
      </c>
      <c r="CW422">
        <f t="shared" si="91"/>
        <v>96</v>
      </c>
      <c r="CX422">
        <f t="shared" si="91"/>
        <v>97</v>
      </c>
      <c r="CY422">
        <f t="shared" si="91"/>
        <v>98</v>
      </c>
      <c r="CZ422">
        <f t="shared" si="91"/>
        <v>99</v>
      </c>
      <c r="DA422">
        <f t="shared" si="91"/>
        <v>100</v>
      </c>
      <c r="DB422">
        <f t="shared" si="91"/>
        <v>101</v>
      </c>
      <c r="DC422">
        <f t="shared" si="91"/>
        <v>102</v>
      </c>
      <c r="DD422">
        <f t="shared" si="91"/>
        <v>103</v>
      </c>
      <c r="DE422">
        <f t="shared" si="91"/>
        <v>104</v>
      </c>
      <c r="DF422">
        <f aca="true" t="shared" si="92" ref="DF422:DO422">DE422+1</f>
        <v>105</v>
      </c>
      <c r="DG422">
        <f t="shared" si="92"/>
        <v>106</v>
      </c>
      <c r="DH422">
        <f t="shared" si="92"/>
        <v>107</v>
      </c>
      <c r="DI422">
        <f t="shared" si="92"/>
        <v>108</v>
      </c>
      <c r="DJ422">
        <f t="shared" si="92"/>
        <v>109</v>
      </c>
      <c r="DK422">
        <f t="shared" si="92"/>
        <v>110</v>
      </c>
      <c r="DL422">
        <f t="shared" si="92"/>
        <v>111</v>
      </c>
      <c r="DM422">
        <f t="shared" si="92"/>
        <v>112</v>
      </c>
      <c r="DN422">
        <f t="shared" si="92"/>
        <v>113</v>
      </c>
      <c r="DO422">
        <f t="shared" si="92"/>
        <v>114</v>
      </c>
      <c r="DP422">
        <f aca="true" t="shared" si="93" ref="DP422:DY422">DO422+1</f>
        <v>115</v>
      </c>
      <c r="DQ422">
        <f t="shared" si="93"/>
        <v>116</v>
      </c>
      <c r="DR422">
        <f t="shared" si="93"/>
        <v>117</v>
      </c>
      <c r="DS422">
        <f t="shared" si="93"/>
        <v>118</v>
      </c>
      <c r="DT422">
        <f t="shared" si="93"/>
        <v>119</v>
      </c>
      <c r="DU422">
        <f t="shared" si="93"/>
        <v>120</v>
      </c>
      <c r="DV422">
        <f t="shared" si="93"/>
        <v>121</v>
      </c>
      <c r="DW422">
        <f t="shared" si="93"/>
        <v>122</v>
      </c>
      <c r="DX422">
        <f t="shared" si="93"/>
        <v>123</v>
      </c>
      <c r="DY422">
        <f t="shared" si="93"/>
        <v>124</v>
      </c>
      <c r="DZ422">
        <f aca="true" t="shared" si="94" ref="DZ422:EI422">DY422+1</f>
        <v>125</v>
      </c>
      <c r="EA422">
        <f t="shared" si="94"/>
        <v>126</v>
      </c>
      <c r="EB422">
        <f t="shared" si="94"/>
        <v>127</v>
      </c>
      <c r="EC422">
        <f t="shared" si="94"/>
        <v>128</v>
      </c>
      <c r="ED422">
        <f t="shared" si="94"/>
        <v>129</v>
      </c>
      <c r="EE422">
        <f t="shared" si="94"/>
        <v>130</v>
      </c>
      <c r="EF422">
        <f t="shared" si="94"/>
        <v>131</v>
      </c>
      <c r="EG422">
        <f t="shared" si="94"/>
        <v>132</v>
      </c>
      <c r="EH422">
        <f t="shared" si="94"/>
        <v>133</v>
      </c>
      <c r="EI422">
        <f t="shared" si="94"/>
        <v>134</v>
      </c>
      <c r="EJ422">
        <f aca="true" t="shared" si="95" ref="EJ422:ES422">EI422+1</f>
        <v>135</v>
      </c>
      <c r="EK422">
        <f t="shared" si="95"/>
        <v>136</v>
      </c>
      <c r="EL422">
        <f t="shared" si="95"/>
        <v>137</v>
      </c>
      <c r="EM422">
        <f t="shared" si="95"/>
        <v>138</v>
      </c>
      <c r="EN422">
        <f t="shared" si="95"/>
        <v>139</v>
      </c>
      <c r="EO422">
        <f t="shared" si="95"/>
        <v>140</v>
      </c>
      <c r="EP422">
        <f t="shared" si="95"/>
        <v>141</v>
      </c>
      <c r="EQ422">
        <f t="shared" si="95"/>
        <v>142</v>
      </c>
      <c r="ER422">
        <f t="shared" si="95"/>
        <v>143</v>
      </c>
      <c r="ES422">
        <f t="shared" si="95"/>
        <v>144</v>
      </c>
      <c r="ET422">
        <f aca="true" t="shared" si="96" ref="ET422:FC422">ES422+1</f>
        <v>145</v>
      </c>
      <c r="EU422">
        <f t="shared" si="96"/>
        <v>146</v>
      </c>
      <c r="EV422">
        <f t="shared" si="96"/>
        <v>147</v>
      </c>
      <c r="EW422">
        <f t="shared" si="96"/>
        <v>148</v>
      </c>
      <c r="EX422">
        <f t="shared" si="96"/>
        <v>149</v>
      </c>
      <c r="EY422">
        <f t="shared" si="96"/>
        <v>150</v>
      </c>
      <c r="EZ422">
        <f t="shared" si="96"/>
        <v>151</v>
      </c>
      <c r="FA422">
        <f t="shared" si="96"/>
        <v>152</v>
      </c>
      <c r="FB422">
        <f t="shared" si="96"/>
        <v>153</v>
      </c>
      <c r="FC422">
        <f t="shared" si="96"/>
        <v>154</v>
      </c>
      <c r="FD422">
        <f aca="true" t="shared" si="97" ref="FD422:FM422">FC422+1</f>
        <v>155</v>
      </c>
      <c r="FE422">
        <f t="shared" si="97"/>
        <v>156</v>
      </c>
      <c r="FF422">
        <f t="shared" si="97"/>
        <v>157</v>
      </c>
      <c r="FG422">
        <f t="shared" si="97"/>
        <v>158</v>
      </c>
      <c r="FH422">
        <f t="shared" si="97"/>
        <v>159</v>
      </c>
      <c r="FI422">
        <f t="shared" si="97"/>
        <v>160</v>
      </c>
      <c r="FJ422">
        <f t="shared" si="97"/>
        <v>161</v>
      </c>
      <c r="FK422">
        <f t="shared" si="97"/>
        <v>162</v>
      </c>
      <c r="FL422">
        <f t="shared" si="97"/>
        <v>163</v>
      </c>
      <c r="FM422">
        <f t="shared" si="97"/>
        <v>164</v>
      </c>
      <c r="FN422">
        <f aca="true" t="shared" si="98" ref="FN422:FW422">FM422+1</f>
        <v>165</v>
      </c>
      <c r="FO422">
        <f t="shared" si="98"/>
        <v>166</v>
      </c>
      <c r="FP422">
        <f t="shared" si="98"/>
        <v>167</v>
      </c>
      <c r="FQ422">
        <f t="shared" si="98"/>
        <v>168</v>
      </c>
      <c r="FR422">
        <f t="shared" si="98"/>
        <v>169</v>
      </c>
      <c r="FS422">
        <f t="shared" si="98"/>
        <v>170</v>
      </c>
      <c r="FT422">
        <f t="shared" si="98"/>
        <v>171</v>
      </c>
      <c r="FU422">
        <f t="shared" si="98"/>
        <v>172</v>
      </c>
      <c r="FV422">
        <f t="shared" si="98"/>
        <v>173</v>
      </c>
      <c r="FW422">
        <f t="shared" si="98"/>
        <v>174</v>
      </c>
      <c r="FX422">
        <f aca="true" t="shared" si="99" ref="FX422:GG422">FW422+1</f>
        <v>175</v>
      </c>
      <c r="FY422">
        <f t="shared" si="99"/>
        <v>176</v>
      </c>
      <c r="FZ422">
        <f t="shared" si="99"/>
        <v>177</v>
      </c>
      <c r="GA422">
        <f t="shared" si="99"/>
        <v>178</v>
      </c>
      <c r="GB422">
        <f t="shared" si="99"/>
        <v>179</v>
      </c>
      <c r="GC422">
        <f t="shared" si="99"/>
        <v>180</v>
      </c>
      <c r="GD422">
        <f t="shared" si="99"/>
        <v>181</v>
      </c>
      <c r="GE422">
        <f t="shared" si="99"/>
        <v>182</v>
      </c>
      <c r="GF422">
        <f t="shared" si="99"/>
        <v>183</v>
      </c>
      <c r="GG422">
        <f t="shared" si="99"/>
        <v>184</v>
      </c>
      <c r="GH422">
        <f aca="true" t="shared" si="100" ref="GH422:GQ422">GG422+1</f>
        <v>185</v>
      </c>
      <c r="GI422">
        <f t="shared" si="100"/>
        <v>186</v>
      </c>
      <c r="GJ422">
        <f t="shared" si="100"/>
        <v>187</v>
      </c>
      <c r="GK422">
        <f t="shared" si="100"/>
        <v>188</v>
      </c>
      <c r="GL422">
        <f t="shared" si="100"/>
        <v>189</v>
      </c>
      <c r="GM422">
        <f t="shared" si="100"/>
        <v>190</v>
      </c>
      <c r="GN422">
        <f t="shared" si="100"/>
        <v>191</v>
      </c>
      <c r="GO422">
        <f t="shared" si="100"/>
        <v>192</v>
      </c>
      <c r="GP422">
        <f t="shared" si="100"/>
        <v>193</v>
      </c>
      <c r="GQ422">
        <f t="shared" si="100"/>
        <v>194</v>
      </c>
      <c r="GR422">
        <f aca="true" t="shared" si="101" ref="GR422:HA422">GQ422+1</f>
        <v>195</v>
      </c>
      <c r="GS422">
        <f t="shared" si="101"/>
        <v>196</v>
      </c>
      <c r="GT422">
        <f t="shared" si="101"/>
        <v>197</v>
      </c>
      <c r="GU422">
        <f t="shared" si="101"/>
        <v>198</v>
      </c>
      <c r="GV422">
        <f t="shared" si="101"/>
        <v>199</v>
      </c>
      <c r="GW422">
        <f t="shared" si="101"/>
        <v>200</v>
      </c>
      <c r="GX422">
        <f t="shared" si="101"/>
        <v>201</v>
      </c>
      <c r="GY422">
        <f t="shared" si="101"/>
        <v>202</v>
      </c>
      <c r="GZ422">
        <f t="shared" si="101"/>
        <v>203</v>
      </c>
      <c r="HA422">
        <f t="shared" si="101"/>
        <v>204</v>
      </c>
      <c r="HB422">
        <f aca="true" t="shared" si="102" ref="HB422:HK422">HA422+1</f>
        <v>205</v>
      </c>
      <c r="HC422">
        <f t="shared" si="102"/>
        <v>206</v>
      </c>
      <c r="HD422">
        <f t="shared" si="102"/>
        <v>207</v>
      </c>
      <c r="HE422">
        <f t="shared" si="102"/>
        <v>208</v>
      </c>
      <c r="HF422">
        <f t="shared" si="102"/>
        <v>209</v>
      </c>
      <c r="HG422">
        <f t="shared" si="102"/>
        <v>210</v>
      </c>
      <c r="HH422">
        <f t="shared" si="102"/>
        <v>211</v>
      </c>
      <c r="HI422">
        <f t="shared" si="102"/>
        <v>212</v>
      </c>
      <c r="HJ422">
        <f t="shared" si="102"/>
        <v>213</v>
      </c>
      <c r="HK422">
        <f t="shared" si="102"/>
        <v>214</v>
      </c>
      <c r="HL422">
        <f aca="true" t="shared" si="103" ref="HL422:HU422">HK422+1</f>
        <v>215</v>
      </c>
      <c r="HM422">
        <f t="shared" si="103"/>
        <v>216</v>
      </c>
      <c r="HN422">
        <f t="shared" si="103"/>
        <v>217</v>
      </c>
      <c r="HO422">
        <f t="shared" si="103"/>
        <v>218</v>
      </c>
      <c r="HP422">
        <f t="shared" si="103"/>
        <v>219</v>
      </c>
      <c r="HQ422">
        <f t="shared" si="103"/>
        <v>220</v>
      </c>
      <c r="HR422">
        <f t="shared" si="103"/>
        <v>221</v>
      </c>
      <c r="HS422">
        <f t="shared" si="103"/>
        <v>222</v>
      </c>
      <c r="HT422">
        <f t="shared" si="103"/>
        <v>223</v>
      </c>
      <c r="HU422">
        <f t="shared" si="103"/>
        <v>224</v>
      </c>
      <c r="HV422">
        <f aca="true" t="shared" si="104" ref="HV422:IG422">HU422+1</f>
        <v>225</v>
      </c>
      <c r="HW422">
        <f t="shared" si="104"/>
        <v>226</v>
      </c>
      <c r="HX422">
        <f t="shared" si="104"/>
        <v>227</v>
      </c>
      <c r="HY422">
        <f t="shared" si="104"/>
        <v>228</v>
      </c>
      <c r="HZ422">
        <f t="shared" si="104"/>
        <v>229</v>
      </c>
      <c r="IA422">
        <f t="shared" si="104"/>
        <v>230</v>
      </c>
      <c r="IB422">
        <f t="shared" si="104"/>
        <v>231</v>
      </c>
      <c r="IC422">
        <f t="shared" si="104"/>
        <v>232</v>
      </c>
      <c r="ID422">
        <f t="shared" si="104"/>
        <v>233</v>
      </c>
      <c r="IE422">
        <f t="shared" si="104"/>
        <v>234</v>
      </c>
      <c r="IF422">
        <f t="shared" si="104"/>
        <v>235</v>
      </c>
      <c r="IG422">
        <f t="shared" si="104"/>
        <v>236</v>
      </c>
      <c r="IH422">
        <f aca="true" t="shared" si="105" ref="IH422:IR422">IG422+1</f>
        <v>237</v>
      </c>
      <c r="II422">
        <f t="shared" si="105"/>
        <v>238</v>
      </c>
      <c r="IJ422">
        <f t="shared" si="105"/>
        <v>239</v>
      </c>
      <c r="IK422">
        <f t="shared" si="105"/>
        <v>240</v>
      </c>
      <c r="IL422">
        <f t="shared" si="105"/>
        <v>241</v>
      </c>
      <c r="IM422">
        <f t="shared" si="105"/>
        <v>242</v>
      </c>
      <c r="IN422">
        <f t="shared" si="105"/>
        <v>243</v>
      </c>
      <c r="IO422">
        <f t="shared" si="105"/>
        <v>244</v>
      </c>
      <c r="IP422">
        <f t="shared" si="105"/>
        <v>245</v>
      </c>
      <c r="IQ422">
        <f t="shared" si="105"/>
        <v>246</v>
      </c>
      <c r="IR422">
        <f t="shared" si="105"/>
        <v>247</v>
      </c>
      <c r="IS422">
        <f>IR422+1</f>
        <v>248</v>
      </c>
      <c r="IT422">
        <f>IS422+1</f>
        <v>249</v>
      </c>
      <c r="IU422">
        <f>IT422+1</f>
        <v>250</v>
      </c>
    </row>
    <row r="423" spans="4:256" ht="12.75">
      <c r="D423" s="42"/>
      <c r="E423" s="42"/>
      <c r="F423" s="42">
        <v>10</v>
      </c>
      <c r="G423" s="42">
        <f aca="true" t="shared" si="106" ref="G423:BR423">IF((F423+$B415*F423*($B411-F423-(F424*$B413))/$B411)&lt;1,0,(F423+$B415*F423*($B411-F423-(F424*$B413))/$B411))</f>
        <v>18.5</v>
      </c>
      <c r="H423" s="42">
        <f t="shared" si="106"/>
        <v>31.850833333333334</v>
      </c>
      <c r="I423" s="42">
        <f t="shared" si="106"/>
        <v>48.34800194984568</v>
      </c>
      <c r="J423" s="42">
        <f t="shared" si="106"/>
        <v>60.91003719090551</v>
      </c>
      <c r="K423" s="42">
        <f t="shared" si="106"/>
        <v>63.840074028096986</v>
      </c>
      <c r="L423" s="42">
        <f t="shared" si="106"/>
        <v>62.0451880794601</v>
      </c>
      <c r="M423" s="42">
        <f t="shared" si="106"/>
        <v>60.089829841417284</v>
      </c>
      <c r="N423" s="42">
        <f t="shared" si="106"/>
        <v>58.425494067938075</v>
      </c>
      <c r="O423" s="29">
        <f t="shared" si="106"/>
        <v>57.023205926908155</v>
      </c>
      <c r="P423" s="29">
        <f t="shared" si="106"/>
        <v>55.84816801411462</v>
      </c>
      <c r="Q423" s="29">
        <f t="shared" si="106"/>
        <v>54.86697135951682</v>
      </c>
      <c r="R423" s="29">
        <f t="shared" si="106"/>
        <v>54.04936790111053</v>
      </c>
      <c r="S423" s="29">
        <f t="shared" si="106"/>
        <v>53.36890456259949</v>
      </c>
      <c r="T423" s="29">
        <f t="shared" si="106"/>
        <v>52.80293127561836</v>
      </c>
      <c r="U423" s="29">
        <f t="shared" si="106"/>
        <v>52.33230524936484</v>
      </c>
      <c r="V423" s="29">
        <f t="shared" si="106"/>
        <v>51.94097652511195</v>
      </c>
      <c r="W423" s="29">
        <f t="shared" si="106"/>
        <v>51.615552714769464</v>
      </c>
      <c r="X423" s="29">
        <f t="shared" si="106"/>
        <v>51.34488997501101</v>
      </c>
      <c r="Y423">
        <f t="shared" si="106"/>
        <v>51.11972938926026</v>
      </c>
      <c r="Z423">
        <f t="shared" si="106"/>
        <v>50.932383526550225</v>
      </c>
      <c r="AA423">
        <f t="shared" si="106"/>
        <v>50.77647105414465</v>
      </c>
      <c r="AB423">
        <f t="shared" si="106"/>
        <v>50.64669439968187</v>
      </c>
      <c r="AC423">
        <f t="shared" si="106"/>
        <v>50.5386546226689</v>
      </c>
      <c r="AD423">
        <f t="shared" si="106"/>
        <v>50.44869779668014</v>
      </c>
      <c r="AE423">
        <f t="shared" si="106"/>
        <v>50.373787760822346</v>
      </c>
      <c r="AF423">
        <f t="shared" si="106"/>
        <v>50.311400787502656</v>
      </c>
      <c r="AG423">
        <f t="shared" si="106"/>
        <v>50.25943839734874</v>
      </c>
      <c r="AH423">
        <f t="shared" si="106"/>
        <v>50.216155172819676</v>
      </c>
      <c r="AI423">
        <f t="shared" si="106"/>
        <v>50.180098960214316</v>
      </c>
      <c r="AJ423">
        <f t="shared" si="106"/>
        <v>50.150061304696024</v>
      </c>
      <c r="AK423">
        <f t="shared" si="106"/>
        <v>50.12503634195538</v>
      </c>
      <c r="AL423">
        <f t="shared" si="106"/>
        <v>50.104186683324436</v>
      </c>
      <c r="AM423">
        <f t="shared" si="106"/>
        <v>50.08681508885236</v>
      </c>
      <c r="AN423">
        <f t="shared" si="106"/>
        <v>50.0723409344785</v>
      </c>
      <c r="AO423">
        <f t="shared" si="106"/>
        <v>50.0602806531537</v>
      </c>
      <c r="AP423">
        <f t="shared" si="106"/>
        <v>50.05023147241969</v>
      </c>
      <c r="AQ423">
        <f t="shared" si="106"/>
        <v>50.04185788822328</v>
      </c>
      <c r="AR423">
        <f t="shared" si="106"/>
        <v>50.034880411254534</v>
      </c>
      <c r="AS423">
        <f t="shared" si="106"/>
        <v>50.029066201633796</v>
      </c>
      <c r="AT423">
        <f t="shared" si="106"/>
        <v>50.02422127340411</v>
      </c>
      <c r="AU423">
        <f t="shared" si="106"/>
        <v>50.02018400451183</v>
      </c>
      <c r="AV423">
        <f t="shared" si="106"/>
        <v>50.01681973281297</v>
      </c>
      <c r="AW423">
        <f t="shared" si="106"/>
        <v>50.01401625578416</v>
      </c>
      <c r="AX423">
        <f t="shared" si="106"/>
        <v>50.01168008240055</v>
      </c>
      <c r="AY423">
        <f t="shared" si="106"/>
        <v>50.009733311176696</v>
      </c>
      <c r="AZ423">
        <f t="shared" si="106"/>
        <v>50.00811102956181</v>
      </c>
      <c r="BA423">
        <f t="shared" si="106"/>
        <v>50.00675914748443</v>
      </c>
      <c r="BB423">
        <f t="shared" si="106"/>
        <v>50.00563259247068</v>
      </c>
      <c r="BC423">
        <f t="shared" si="106"/>
        <v>50.00469380592227</v>
      </c>
      <c r="BD423">
        <f t="shared" si="106"/>
        <v>50.00391149025551</v>
      </c>
      <c r="BE423">
        <f t="shared" si="106"/>
        <v>50.003259565017814</v>
      </c>
      <c r="BF423">
        <f t="shared" si="106"/>
        <v>50.00271629710107</v>
      </c>
      <c r="BG423">
        <f t="shared" si="106"/>
        <v>50.00226357600029</v>
      </c>
      <c r="BH423">
        <f t="shared" si="106"/>
        <v>50.00188630991864</v>
      </c>
      <c r="BI423">
        <f t="shared" si="106"/>
        <v>50.00157192256062</v>
      </c>
      <c r="BJ423">
        <f t="shared" si="106"/>
        <v>50.001309933820195</v>
      </c>
      <c r="BK423">
        <f t="shared" si="106"/>
        <v>50.00109161037305</v>
      </c>
      <c r="BL423">
        <f t="shared" si="106"/>
        <v>50.00090967451657</v>
      </c>
      <c r="BM423">
        <f t="shared" si="106"/>
        <v>50.00075806154553</v>
      </c>
      <c r="BN423">
        <f t="shared" si="106"/>
        <v>50.00063171757154</v>
      </c>
      <c r="BO423">
        <f t="shared" si="106"/>
        <v>50.00052643104359</v>
      </c>
      <c r="BP423">
        <f t="shared" si="106"/>
        <v>50.00043869235159</v>
      </c>
      <c r="BQ423">
        <f t="shared" si="106"/>
        <v>50.00036557683136</v>
      </c>
      <c r="BR423">
        <f t="shared" si="106"/>
        <v>50.000304647270376</v>
      </c>
      <c r="BS423">
        <f aca="true" t="shared" si="107" ref="BS423:ED423">IF((BR423+$B415*BR423*($B411-BR423-(BR424*$B413))/$B411)&lt;1,0,(BR423+$B415*BR423*($B411-BR423-(BR424*$B413))/$B411))</f>
        <v>50.00025387266344</v>
      </c>
      <c r="BT423">
        <f t="shared" si="107"/>
        <v>50.000211560509904</v>
      </c>
      <c r="BU423">
        <f t="shared" si="107"/>
        <v>50.00017630039508</v>
      </c>
      <c r="BV423">
        <f t="shared" si="107"/>
        <v>50.00014691697518</v>
      </c>
      <c r="BW423">
        <f t="shared" si="107"/>
        <v>50.000122430798264</v>
      </c>
      <c r="BX423">
        <f t="shared" si="107"/>
        <v>50.000102025655224</v>
      </c>
      <c r="BY423">
        <f t="shared" si="107"/>
        <v>50.00008502137241</v>
      </c>
      <c r="BZ423">
        <f t="shared" si="107"/>
        <v>50.00007085113886</v>
      </c>
      <c r="CA423">
        <f t="shared" si="107"/>
        <v>50.00005904261237</v>
      </c>
      <c r="CB423">
        <f t="shared" si="107"/>
        <v>50.00004920217465</v>
      </c>
      <c r="CC423">
        <f t="shared" si="107"/>
        <v>50.000041001810594</v>
      </c>
      <c r="CD423">
        <f t="shared" si="107"/>
        <v>50.00003416817437</v>
      </c>
      <c r="CE423">
        <f t="shared" si="107"/>
        <v>50.00002847347787</v>
      </c>
      <c r="CF423">
        <f t="shared" si="107"/>
        <v>50.000023727897684</v>
      </c>
      <c r="CG423">
        <f t="shared" si="107"/>
        <v>50.00001977324769</v>
      </c>
      <c r="CH423">
        <f t="shared" si="107"/>
        <v>50.000016477706154</v>
      </c>
      <c r="CI423">
        <f t="shared" si="107"/>
        <v>50.00001373142162</v>
      </c>
      <c r="CJ423">
        <f t="shared" si="107"/>
        <v>50.000011442851225</v>
      </c>
      <c r="CK423">
        <f t="shared" si="107"/>
        <v>50.00000953570927</v>
      </c>
      <c r="CL423">
        <f t="shared" si="107"/>
        <v>50.000007946424326</v>
      </c>
      <c r="CM423">
        <f t="shared" si="107"/>
        <v>50.00000662202023</v>
      </c>
      <c r="CN423">
        <f t="shared" si="107"/>
        <v>50.00000551835016</v>
      </c>
      <c r="CO423">
        <f t="shared" si="107"/>
        <v>50.00000459862511</v>
      </c>
      <c r="CP423">
        <f t="shared" si="107"/>
        <v>50.00000383218758</v>
      </c>
      <c r="CQ423">
        <f t="shared" si="107"/>
        <v>50.00000319348964</v>
      </c>
      <c r="CR423">
        <f t="shared" si="107"/>
        <v>50.00000266124136</v>
      </c>
      <c r="CS423">
        <f t="shared" si="107"/>
        <v>50.00000221770113</v>
      </c>
      <c r="CT423">
        <f t="shared" si="107"/>
        <v>50.000001848084274</v>
      </c>
      <c r="CU423">
        <f t="shared" si="107"/>
        <v>50.00000154007022</v>
      </c>
      <c r="CV423">
        <f t="shared" si="107"/>
        <v>50.00000128339185</v>
      </c>
      <c r="CW423">
        <f t="shared" si="107"/>
        <v>50.00000106949321</v>
      </c>
      <c r="CX423">
        <f t="shared" si="107"/>
        <v>50.00000089124434</v>
      </c>
      <c r="CY423">
        <f t="shared" si="107"/>
        <v>50.00000074270362</v>
      </c>
      <c r="CZ423">
        <f t="shared" si="107"/>
        <v>50.00000061891968</v>
      </c>
      <c r="DA423">
        <f t="shared" si="107"/>
        <v>50.000000515766395</v>
      </c>
      <c r="DB423">
        <f t="shared" si="107"/>
        <v>50.000000429805326</v>
      </c>
      <c r="DC423">
        <f t="shared" si="107"/>
        <v>50.00000035817111</v>
      </c>
      <c r="DD423">
        <f t="shared" si="107"/>
        <v>50.00000029847592</v>
      </c>
      <c r="DE423">
        <f t="shared" si="107"/>
        <v>50.00000024872993</v>
      </c>
      <c r="DF423">
        <f t="shared" si="107"/>
        <v>50.000000207274944</v>
      </c>
      <c r="DG423">
        <f t="shared" si="107"/>
        <v>50.000000172729116</v>
      </c>
      <c r="DH423">
        <f t="shared" si="107"/>
        <v>50.00000014394093</v>
      </c>
      <c r="DI423">
        <f t="shared" si="107"/>
        <v>50.000000119950776</v>
      </c>
      <c r="DJ423">
        <f t="shared" si="107"/>
        <v>50.00000009995898</v>
      </c>
      <c r="DK423">
        <f t="shared" si="107"/>
        <v>50.00000008329915</v>
      </c>
      <c r="DL423">
        <f t="shared" si="107"/>
        <v>50.000000069415954</v>
      </c>
      <c r="DM423">
        <f t="shared" si="107"/>
        <v>50.00000005784663</v>
      </c>
      <c r="DN423">
        <f t="shared" si="107"/>
        <v>50.00000004820552</v>
      </c>
      <c r="DO423">
        <f t="shared" si="107"/>
        <v>50.000000040171265</v>
      </c>
      <c r="DP423">
        <f t="shared" si="107"/>
        <v>50.000000033476056</v>
      </c>
      <c r="DQ423">
        <f t="shared" si="107"/>
        <v>50.00000002789671</v>
      </c>
      <c r="DR423">
        <f t="shared" si="107"/>
        <v>50.00000002324726</v>
      </c>
      <c r="DS423">
        <f t="shared" si="107"/>
        <v>50.00000001937271</v>
      </c>
      <c r="DT423">
        <f t="shared" si="107"/>
        <v>50.00000001614393</v>
      </c>
      <c r="DU423">
        <f t="shared" si="107"/>
        <v>50.000000013453274</v>
      </c>
      <c r="DV423">
        <f t="shared" si="107"/>
        <v>50.00000001121106</v>
      </c>
      <c r="DW423">
        <f t="shared" si="107"/>
        <v>50.00000000934255</v>
      </c>
      <c r="DX423">
        <f t="shared" si="107"/>
        <v>50.00000000778546</v>
      </c>
      <c r="DY423">
        <f t="shared" si="107"/>
        <v>50.00000000648788</v>
      </c>
      <c r="DZ423">
        <f t="shared" si="107"/>
        <v>50.00000000540657</v>
      </c>
      <c r="EA423">
        <f t="shared" si="107"/>
        <v>50.00000000450547</v>
      </c>
      <c r="EB423">
        <f t="shared" si="107"/>
        <v>50.000000003754565</v>
      </c>
      <c r="EC423">
        <f t="shared" si="107"/>
        <v>50.000000003128804</v>
      </c>
      <c r="ED423">
        <f t="shared" si="107"/>
        <v>50.00000000260734</v>
      </c>
      <c r="EE423">
        <f aca="true" t="shared" si="108" ref="EE423:GP423">IF((ED423+$B415*ED423*($B411-ED423-(ED424*$B413))/$B411)&lt;1,0,(ED423+$B415*ED423*($B411-ED423-(ED424*$B413))/$B411))</f>
        <v>50.00000000217278</v>
      </c>
      <c r="EF423">
        <f t="shared" si="108"/>
        <v>50.00000000181065</v>
      </c>
      <c r="EG423">
        <f t="shared" si="108"/>
        <v>50.00000000150887</v>
      </c>
      <c r="EH423">
        <f t="shared" si="108"/>
        <v>50.00000000125739</v>
      </c>
      <c r="EI423">
        <f t="shared" si="108"/>
        <v>50.00000000104782</v>
      </c>
      <c r="EJ423">
        <f t="shared" si="108"/>
        <v>50.000000000873186</v>
      </c>
      <c r="EK423">
        <f t="shared" si="108"/>
        <v>50.00000000072765</v>
      </c>
      <c r="EL423">
        <f t="shared" si="108"/>
        <v>50.00000000060638</v>
      </c>
      <c r="EM423">
        <f t="shared" si="108"/>
        <v>50.00000000050531</v>
      </c>
      <c r="EN423">
        <f t="shared" si="108"/>
        <v>50.000000000421096</v>
      </c>
      <c r="EO423">
        <f t="shared" si="108"/>
        <v>50.00000000035091</v>
      </c>
      <c r="EP423">
        <f t="shared" si="108"/>
        <v>50.000000000292424</v>
      </c>
      <c r="EQ423">
        <f t="shared" si="108"/>
        <v>50.00000000024369</v>
      </c>
      <c r="ER423">
        <f t="shared" si="108"/>
        <v>50.00000000020307</v>
      </c>
      <c r="ES423">
        <f t="shared" si="108"/>
        <v>50.00000000016922</v>
      </c>
      <c r="ET423">
        <f t="shared" si="108"/>
        <v>50.00000000014102</v>
      </c>
      <c r="EU423">
        <f t="shared" si="108"/>
        <v>50.00000000011752</v>
      </c>
      <c r="EV423">
        <f t="shared" si="108"/>
        <v>50.00000000009793</v>
      </c>
      <c r="EW423">
        <f t="shared" si="108"/>
        <v>50.000000000081606</v>
      </c>
      <c r="EX423">
        <f t="shared" si="108"/>
        <v>50.000000000068006</v>
      </c>
      <c r="EY423">
        <f t="shared" si="108"/>
        <v>50.00000000005667</v>
      </c>
      <c r="EZ423">
        <f t="shared" si="108"/>
        <v>50.00000000004722</v>
      </c>
      <c r="FA423">
        <f t="shared" si="108"/>
        <v>50.00000000003935</v>
      </c>
      <c r="FB423">
        <f t="shared" si="108"/>
        <v>50.00000000003279</v>
      </c>
      <c r="FC423">
        <f t="shared" si="108"/>
        <v>50.00000000002733</v>
      </c>
      <c r="FD423">
        <f t="shared" si="108"/>
        <v>50.00000000002277</v>
      </c>
      <c r="FE423">
        <f t="shared" si="108"/>
        <v>50.00000000001898</v>
      </c>
      <c r="FF423">
        <f t="shared" si="108"/>
        <v>50.00000000001582</v>
      </c>
      <c r="FG423">
        <f t="shared" si="108"/>
        <v>50.00000000001318</v>
      </c>
      <c r="FH423">
        <f t="shared" si="108"/>
        <v>50.000000000010985</v>
      </c>
      <c r="FI423">
        <f t="shared" si="108"/>
        <v>50.00000000000915</v>
      </c>
      <c r="FJ423">
        <f t="shared" si="108"/>
        <v>50.00000000000763</v>
      </c>
      <c r="FK423">
        <f t="shared" si="108"/>
        <v>50.00000000000636</v>
      </c>
      <c r="FL423">
        <f t="shared" si="108"/>
        <v>50.0000000000053</v>
      </c>
      <c r="FM423">
        <f t="shared" si="108"/>
        <v>50.00000000000442</v>
      </c>
      <c r="FN423">
        <f t="shared" si="108"/>
        <v>50.00000000000368</v>
      </c>
      <c r="FO423">
        <f t="shared" si="108"/>
        <v>50.00000000000307</v>
      </c>
      <c r="FP423">
        <f t="shared" si="108"/>
        <v>50.00000000000256</v>
      </c>
      <c r="FQ423">
        <f t="shared" si="108"/>
        <v>50.00000000000213</v>
      </c>
      <c r="FR423">
        <f t="shared" si="108"/>
        <v>50.000000000001776</v>
      </c>
      <c r="FS423">
        <f t="shared" si="108"/>
        <v>50.00000000000148</v>
      </c>
      <c r="FT423">
        <f t="shared" si="108"/>
        <v>50.000000000001236</v>
      </c>
      <c r="FU423">
        <f t="shared" si="108"/>
        <v>50.00000000000103</v>
      </c>
      <c r="FV423">
        <f t="shared" si="108"/>
        <v>50.00000000000086</v>
      </c>
      <c r="FW423">
        <f t="shared" si="108"/>
        <v>50.00000000000072</v>
      </c>
      <c r="FX423">
        <f t="shared" si="108"/>
        <v>50.0000000000006</v>
      </c>
      <c r="FY423">
        <f t="shared" si="108"/>
        <v>50.0000000000005</v>
      </c>
      <c r="FZ423">
        <f t="shared" si="108"/>
        <v>50.00000000000041</v>
      </c>
      <c r="GA423">
        <f t="shared" si="108"/>
        <v>50.00000000000034</v>
      </c>
      <c r="GB423">
        <f t="shared" si="108"/>
        <v>50.000000000000284</v>
      </c>
      <c r="GC423">
        <f t="shared" si="108"/>
        <v>50.00000000000024</v>
      </c>
      <c r="GD423">
        <f t="shared" si="108"/>
        <v>50.0000000000002</v>
      </c>
      <c r="GE423">
        <f t="shared" si="108"/>
        <v>50.00000000000017</v>
      </c>
      <c r="GF423">
        <f t="shared" si="108"/>
        <v>50.00000000000014</v>
      </c>
      <c r="GG423">
        <f t="shared" si="108"/>
        <v>50.000000000000114</v>
      </c>
      <c r="GH423">
        <f t="shared" si="108"/>
        <v>50.0000000000001</v>
      </c>
      <c r="GI423">
        <f t="shared" si="108"/>
        <v>50.000000000000085</v>
      </c>
      <c r="GJ423">
        <f t="shared" si="108"/>
        <v>50.00000000000007</v>
      </c>
      <c r="GK423">
        <f t="shared" si="108"/>
        <v>50.00000000000006</v>
      </c>
      <c r="GL423">
        <f t="shared" si="108"/>
        <v>50.00000000000005</v>
      </c>
      <c r="GM423">
        <f t="shared" si="108"/>
        <v>50.00000000000004</v>
      </c>
      <c r="GN423">
        <f t="shared" si="108"/>
        <v>50.000000000000036</v>
      </c>
      <c r="GO423">
        <f t="shared" si="108"/>
        <v>50.00000000000003</v>
      </c>
      <c r="GP423">
        <f t="shared" si="108"/>
        <v>50.00000000000003</v>
      </c>
      <c r="GQ423">
        <f aca="true" t="shared" si="109" ref="GQ423:IV423">IF((GP423+$B415*GP423*($B411-GP423-(GP424*$B413))/$B411)&lt;1,0,(GP423+$B415*GP423*($B411-GP423-(GP424*$B413))/$B411))</f>
        <v>50.00000000000002</v>
      </c>
      <c r="GR423">
        <f t="shared" si="109"/>
        <v>50.000000000000014</v>
      </c>
      <c r="GS423">
        <f t="shared" si="109"/>
        <v>50.000000000000014</v>
      </c>
      <c r="GT423">
        <f t="shared" si="109"/>
        <v>50.000000000000014</v>
      </c>
      <c r="GU423">
        <f t="shared" si="109"/>
        <v>50.000000000000014</v>
      </c>
      <c r="GV423">
        <f t="shared" si="109"/>
        <v>50.000000000000014</v>
      </c>
      <c r="GW423">
        <f t="shared" si="109"/>
        <v>50.000000000000014</v>
      </c>
      <c r="GX423">
        <f t="shared" si="109"/>
        <v>50.000000000000014</v>
      </c>
      <c r="GY423">
        <f t="shared" si="109"/>
        <v>50.000000000000014</v>
      </c>
      <c r="GZ423">
        <f t="shared" si="109"/>
        <v>50.000000000000014</v>
      </c>
      <c r="HA423">
        <f t="shared" si="109"/>
        <v>50.000000000000014</v>
      </c>
      <c r="HB423">
        <f t="shared" si="109"/>
        <v>50.000000000000014</v>
      </c>
      <c r="HC423">
        <f t="shared" si="109"/>
        <v>50.000000000000014</v>
      </c>
      <c r="HD423">
        <f t="shared" si="109"/>
        <v>50.000000000000014</v>
      </c>
      <c r="HE423">
        <f t="shared" si="109"/>
        <v>50.000000000000014</v>
      </c>
      <c r="HF423">
        <f t="shared" si="109"/>
        <v>50.000000000000014</v>
      </c>
      <c r="HG423">
        <f t="shared" si="109"/>
        <v>50.000000000000014</v>
      </c>
      <c r="HH423">
        <f t="shared" si="109"/>
        <v>50.000000000000014</v>
      </c>
      <c r="HI423">
        <f t="shared" si="109"/>
        <v>50.000000000000014</v>
      </c>
      <c r="HJ423">
        <f t="shared" si="109"/>
        <v>50.000000000000014</v>
      </c>
      <c r="HK423">
        <f t="shared" si="109"/>
        <v>50.000000000000014</v>
      </c>
      <c r="HL423">
        <f t="shared" si="109"/>
        <v>50.000000000000014</v>
      </c>
      <c r="HM423">
        <f t="shared" si="109"/>
        <v>50.000000000000014</v>
      </c>
      <c r="HN423">
        <f t="shared" si="109"/>
        <v>50.000000000000014</v>
      </c>
      <c r="HO423">
        <f t="shared" si="109"/>
        <v>50.000000000000014</v>
      </c>
      <c r="HP423">
        <f t="shared" si="109"/>
        <v>50.000000000000014</v>
      </c>
      <c r="HQ423">
        <f t="shared" si="109"/>
        <v>50.000000000000014</v>
      </c>
      <c r="HR423">
        <f t="shared" si="109"/>
        <v>50.000000000000014</v>
      </c>
      <c r="HS423">
        <f t="shared" si="109"/>
        <v>50.000000000000014</v>
      </c>
      <c r="HT423">
        <f t="shared" si="109"/>
        <v>50.000000000000014</v>
      </c>
      <c r="HU423">
        <f t="shared" si="109"/>
        <v>50.000000000000014</v>
      </c>
      <c r="HV423">
        <f t="shared" si="109"/>
        <v>50.000000000000014</v>
      </c>
      <c r="HW423">
        <f t="shared" si="109"/>
        <v>50.000000000000014</v>
      </c>
      <c r="HX423">
        <f t="shared" si="109"/>
        <v>50.000000000000014</v>
      </c>
      <c r="HY423">
        <f t="shared" si="109"/>
        <v>50.000000000000014</v>
      </c>
      <c r="HZ423">
        <f t="shared" si="109"/>
        <v>50.000000000000014</v>
      </c>
      <c r="IA423">
        <f t="shared" si="109"/>
        <v>50.000000000000014</v>
      </c>
      <c r="IB423">
        <f t="shared" si="109"/>
        <v>50.000000000000014</v>
      </c>
      <c r="IC423">
        <f t="shared" si="109"/>
        <v>50.000000000000014</v>
      </c>
      <c r="ID423">
        <f t="shared" si="109"/>
        <v>50.000000000000014</v>
      </c>
      <c r="IE423">
        <f t="shared" si="109"/>
        <v>50.000000000000014</v>
      </c>
      <c r="IF423">
        <f t="shared" si="109"/>
        <v>50.000000000000014</v>
      </c>
      <c r="IG423">
        <f t="shared" si="109"/>
        <v>50.000000000000014</v>
      </c>
      <c r="IH423">
        <f t="shared" si="109"/>
        <v>50.000000000000014</v>
      </c>
      <c r="II423">
        <f t="shared" si="109"/>
        <v>50.000000000000014</v>
      </c>
      <c r="IJ423">
        <f t="shared" si="109"/>
        <v>50.000000000000014</v>
      </c>
      <c r="IK423">
        <f t="shared" si="109"/>
        <v>50.000000000000014</v>
      </c>
      <c r="IL423">
        <f t="shared" si="109"/>
        <v>50.000000000000014</v>
      </c>
      <c r="IM423">
        <f t="shared" si="109"/>
        <v>50.000000000000014</v>
      </c>
      <c r="IN423">
        <f t="shared" si="109"/>
        <v>50.000000000000014</v>
      </c>
      <c r="IO423">
        <f t="shared" si="109"/>
        <v>50.000000000000014</v>
      </c>
      <c r="IP423">
        <f t="shared" si="109"/>
        <v>50.000000000000014</v>
      </c>
      <c r="IQ423">
        <f t="shared" si="109"/>
        <v>50.000000000000014</v>
      </c>
      <c r="IR423">
        <f t="shared" si="109"/>
        <v>50.000000000000014</v>
      </c>
      <c r="IS423">
        <f t="shared" si="109"/>
        <v>50.000000000000014</v>
      </c>
      <c r="IT423">
        <f t="shared" si="109"/>
        <v>50.000000000000014</v>
      </c>
      <c r="IU423">
        <f t="shared" si="109"/>
        <v>50.000000000000014</v>
      </c>
      <c r="IV423">
        <f t="shared" si="109"/>
        <v>50.000000000000014</v>
      </c>
    </row>
    <row r="424" spans="4:256" ht="12.75">
      <c r="D424" s="42"/>
      <c r="E424" s="42"/>
      <c r="F424" s="42">
        <v>10</v>
      </c>
      <c r="G424" s="42">
        <f aca="true" t="shared" si="110" ref="G424:BR424">IF((F424+$B416*F424*($B412-F424-F423*$B414)/$B412)&lt;1,0,(F424+$B416*F424*($B412-F424-F423*$B414)/$B412))</f>
        <v>18.666666666666664</v>
      </c>
      <c r="H424" s="42">
        <f t="shared" si="110"/>
        <v>32.70814814814815</v>
      </c>
      <c r="I424" s="42">
        <f t="shared" si="110"/>
        <v>51.3389314256973</v>
      </c>
      <c r="J424" s="42">
        <f t="shared" si="110"/>
        <v>68.55905860736088</v>
      </c>
      <c r="K424" s="42">
        <f t="shared" si="110"/>
        <v>77.94292170355266</v>
      </c>
      <c r="L424" s="42">
        <f t="shared" si="110"/>
        <v>82.21263717239125</v>
      </c>
      <c r="M424" s="42">
        <f t="shared" si="110"/>
        <v>85.359832700058</v>
      </c>
      <c r="N424" s="42">
        <f t="shared" si="110"/>
        <v>87.94927299464786</v>
      </c>
      <c r="O424" s="29">
        <f t="shared" si="110"/>
        <v>90.07485033652665</v>
      </c>
      <c r="P424" s="29">
        <f t="shared" si="110"/>
        <v>91.81746465490086</v>
      </c>
      <c r="Q424" s="29">
        <f t="shared" si="110"/>
        <v>93.24636925426238</v>
      </c>
      <c r="R424" s="29">
        <f t="shared" si="110"/>
        <v>94.41919683949281</v>
      </c>
      <c r="S424" s="29">
        <f t="shared" si="110"/>
        <v>95.3831760875189</v>
      </c>
      <c r="T424" s="29">
        <f t="shared" si="110"/>
        <v>96.17671282813744</v>
      </c>
      <c r="U424" s="29">
        <f t="shared" si="110"/>
        <v>96.83094266824128</v>
      </c>
      <c r="V424" s="29">
        <f t="shared" si="110"/>
        <v>97.37109928769337</v>
      </c>
      <c r="W424" s="29">
        <f t="shared" si="110"/>
        <v>97.8176588499183</v>
      </c>
      <c r="X424" s="29">
        <f t="shared" si="110"/>
        <v>98.18727163528797</v>
      </c>
      <c r="Y424">
        <f t="shared" si="110"/>
        <v>98.4935101356279</v>
      </c>
      <c r="Z424">
        <f t="shared" si="110"/>
        <v>98.74746611413116</v>
      </c>
      <c r="AA424">
        <f t="shared" si="110"/>
        <v>98.9582263591861</v>
      </c>
      <c r="AB424">
        <f t="shared" si="110"/>
        <v>99.1332521820214</v>
      </c>
      <c r="AC424">
        <f t="shared" si="110"/>
        <v>99.2786829220849</v>
      </c>
      <c r="AD424">
        <f t="shared" si="110"/>
        <v>99.39957950859261</v>
      </c>
      <c r="AE424">
        <f t="shared" si="110"/>
        <v>99.50012065564461</v>
      </c>
      <c r="AF424">
        <f t="shared" si="110"/>
        <v>99.58376150747927</v>
      </c>
      <c r="AG424">
        <f t="shared" si="110"/>
        <v>99.65336239423601</v>
      </c>
      <c r="AH424">
        <f t="shared" si="110"/>
        <v>99.71129368968064</v>
      </c>
      <c r="AI424">
        <f t="shared" si="110"/>
        <v>99.75952147487232</v>
      </c>
      <c r="AJ424">
        <f t="shared" si="110"/>
        <v>99.79967771822311</v>
      </c>
      <c r="AK424">
        <f t="shared" si="110"/>
        <v>99.83311791365293</v>
      </c>
      <c r="AL424">
        <f t="shared" si="110"/>
        <v>99.8609685212132</v>
      </c>
      <c r="AM424">
        <f t="shared" si="110"/>
        <v>99.88416608803183</v>
      </c>
      <c r="AN424">
        <f t="shared" si="110"/>
        <v>99.90348956101703</v>
      </c>
      <c r="AO424">
        <f t="shared" si="110"/>
        <v>99.91958701329008</v>
      </c>
      <c r="AP424">
        <f t="shared" si="110"/>
        <v>99.93299777632042</v>
      </c>
      <c r="AQ424">
        <f t="shared" si="110"/>
        <v>99.94417078597617</v>
      </c>
      <c r="AR424">
        <f t="shared" si="110"/>
        <v>99.95347980312228</v>
      </c>
      <c r="AS424">
        <f t="shared" si="110"/>
        <v>99.96123605030361</v>
      </c>
      <c r="AT424">
        <f t="shared" si="110"/>
        <v>99.96769870952522</v>
      </c>
      <c r="AU424">
        <f t="shared" si="110"/>
        <v>99.97308364760582</v>
      </c>
      <c r="AV424">
        <f t="shared" si="110"/>
        <v>99.97757067145906</v>
      </c>
      <c r="AW424">
        <f t="shared" si="110"/>
        <v>99.98130956314793</v>
      </c>
      <c r="AX424">
        <f t="shared" si="110"/>
        <v>99.98442510144329</v>
      </c>
      <c r="AY424">
        <f t="shared" si="110"/>
        <v>99.98702124113828</v>
      </c>
      <c r="AZ424">
        <f t="shared" si="110"/>
        <v>99.98918459211575</v>
      </c>
      <c r="BA424">
        <f t="shared" si="110"/>
        <v>99.99098731600435</v>
      </c>
      <c r="BB424">
        <f t="shared" si="110"/>
        <v>99.99248953827575</v>
      </c>
      <c r="BC424">
        <f t="shared" si="110"/>
        <v>99.99374135708703</v>
      </c>
      <c r="BD424">
        <f t="shared" si="110"/>
        <v>99.9947845164558</v>
      </c>
      <c r="BE424">
        <f t="shared" si="110"/>
        <v>99.99565379997522</v>
      </c>
      <c r="BF424">
        <f t="shared" si="110"/>
        <v>99.99637819182831</v>
      </c>
      <c r="BG424">
        <f t="shared" si="110"/>
        <v>99.99698184401147</v>
      </c>
      <c r="BH424">
        <f t="shared" si="110"/>
        <v>99.99748488215403</v>
      </c>
      <c r="BI424">
        <f t="shared" si="110"/>
        <v>99.99790407689541</v>
      </c>
      <c r="BJ424">
        <f t="shared" si="110"/>
        <v>99.99825340326963</v>
      </c>
      <c r="BK424">
        <f t="shared" si="110"/>
        <v>99.99854450679192</v>
      </c>
      <c r="BL424">
        <f t="shared" si="110"/>
        <v>99.99878709181775</v>
      </c>
      <c r="BM424">
        <f t="shared" si="110"/>
        <v>99.99898924514291</v>
      </c>
      <c r="BN424">
        <f t="shared" si="110"/>
        <v>99.99915770564787</v>
      </c>
      <c r="BO424">
        <f t="shared" si="110"/>
        <v>99.99929808898581</v>
      </c>
      <c r="BP424">
        <f t="shared" si="110"/>
        <v>99.99941507481174</v>
      </c>
      <c r="BQ424">
        <f t="shared" si="110"/>
        <v>99.99951256279928</v>
      </c>
      <c r="BR424">
        <f t="shared" si="110"/>
        <v>99.99959380264953</v>
      </c>
      <c r="BS424">
        <f aca="true" t="shared" si="111" ref="BS424:ED424">IF((BR424+$B416*BR424*($B412-BR424-BR423*$B414)/$B412)&lt;1,0,(BR424+$B416*BR424*($B412-BR424-BR423*$B414)/$B412))</f>
        <v>99.99966150242793</v>
      </c>
      <c r="BT424">
        <f t="shared" si="111"/>
        <v>99.9997179188427</v>
      </c>
      <c r="BU424">
        <f t="shared" si="111"/>
        <v>99.99976493247502</v>
      </c>
      <c r="BV424">
        <f t="shared" si="111"/>
        <v>99.99980411046953</v>
      </c>
      <c r="BW424">
        <f t="shared" si="111"/>
        <v>99.99983675877577</v>
      </c>
      <c r="BX424">
        <f t="shared" si="111"/>
        <v>99.999863965682</v>
      </c>
      <c r="BY424">
        <f t="shared" si="111"/>
        <v>99.999886638093</v>
      </c>
      <c r="BZ424">
        <f t="shared" si="111"/>
        <v>99.9999055317613</v>
      </c>
      <c r="CA424">
        <f t="shared" si="111"/>
        <v>99.99992127647965</v>
      </c>
      <c r="CB424">
        <f t="shared" si="111"/>
        <v>99.99993439707464</v>
      </c>
      <c r="CC424">
        <f t="shared" si="111"/>
        <v>99.99994533090127</v>
      </c>
      <c r="CD424">
        <f t="shared" si="111"/>
        <v>99.99995444242171</v>
      </c>
      <c r="CE424">
        <f t="shared" si="111"/>
        <v>99.9999620353542</v>
      </c>
      <c r="CF424">
        <f t="shared" si="111"/>
        <v>99.99996836279709</v>
      </c>
      <c r="CG424">
        <f t="shared" si="111"/>
        <v>99.99997363566557</v>
      </c>
      <c r="CH424">
        <f t="shared" si="111"/>
        <v>99.99997802972223</v>
      </c>
      <c r="CI424">
        <f t="shared" si="111"/>
        <v>99.99998169143583</v>
      </c>
      <c r="CJ424">
        <f t="shared" si="111"/>
        <v>99.99998474286365</v>
      </c>
      <c r="CK424">
        <f t="shared" si="111"/>
        <v>99.99998728572001</v>
      </c>
      <c r="CL424">
        <f t="shared" si="111"/>
        <v>99.9999894047669</v>
      </c>
      <c r="CM424">
        <f t="shared" si="111"/>
        <v>99.99999117063923</v>
      </c>
      <c r="CN424">
        <f t="shared" si="111"/>
        <v>99.99999264219946</v>
      </c>
      <c r="CO424">
        <f t="shared" si="111"/>
        <v>99.99999386849963</v>
      </c>
      <c r="CP424">
        <f t="shared" si="111"/>
        <v>99.9999948904164</v>
      </c>
      <c r="CQ424">
        <f t="shared" si="111"/>
        <v>99.99999574201371</v>
      </c>
      <c r="CR424">
        <f t="shared" si="111"/>
        <v>99.99999645167811</v>
      </c>
      <c r="CS424">
        <f t="shared" si="111"/>
        <v>99.99999704306511</v>
      </c>
      <c r="CT424">
        <f t="shared" si="111"/>
        <v>99.9999975358876</v>
      </c>
      <c r="CU424">
        <f t="shared" si="111"/>
        <v>99.999997946573</v>
      </c>
      <c r="CV424">
        <f t="shared" si="111"/>
        <v>99.99999828881084</v>
      </c>
      <c r="CW424">
        <f t="shared" si="111"/>
        <v>99.99999857400904</v>
      </c>
      <c r="CX424">
        <f t="shared" si="111"/>
        <v>99.9999988116742</v>
      </c>
      <c r="CY424">
        <f t="shared" si="111"/>
        <v>99.99999900972851</v>
      </c>
      <c r="CZ424">
        <f t="shared" si="111"/>
        <v>99.99999917477376</v>
      </c>
      <c r="DA424">
        <f t="shared" si="111"/>
        <v>99.99999931231147</v>
      </c>
      <c r="DB424">
        <f t="shared" si="111"/>
        <v>99.99999942692622</v>
      </c>
      <c r="DC424">
        <f t="shared" si="111"/>
        <v>99.99999952243853</v>
      </c>
      <c r="DD424">
        <f t="shared" si="111"/>
        <v>99.9999996020321</v>
      </c>
      <c r="DE424">
        <f t="shared" si="111"/>
        <v>99.99999966836009</v>
      </c>
      <c r="DF424">
        <f t="shared" si="111"/>
        <v>99.99999972363341</v>
      </c>
      <c r="DG424">
        <f t="shared" si="111"/>
        <v>99.99999976969451</v>
      </c>
      <c r="DH424">
        <f t="shared" si="111"/>
        <v>99.99999980807875</v>
      </c>
      <c r="DI424">
        <f t="shared" si="111"/>
        <v>99.99999984006563</v>
      </c>
      <c r="DJ424">
        <f t="shared" si="111"/>
        <v>99.99999986672135</v>
      </c>
      <c r="DK424">
        <f t="shared" si="111"/>
        <v>99.99999988893447</v>
      </c>
      <c r="DL424">
        <f t="shared" si="111"/>
        <v>99.99999990744539</v>
      </c>
      <c r="DM424">
        <f t="shared" si="111"/>
        <v>99.99999992287115</v>
      </c>
      <c r="DN424">
        <f t="shared" si="111"/>
        <v>99.99999993572597</v>
      </c>
      <c r="DO424">
        <f t="shared" si="111"/>
        <v>99.99999994643831</v>
      </c>
      <c r="DP424">
        <f t="shared" si="111"/>
        <v>99.99999995536525</v>
      </c>
      <c r="DQ424">
        <f t="shared" si="111"/>
        <v>99.99999996280438</v>
      </c>
      <c r="DR424">
        <f t="shared" si="111"/>
        <v>99.99999996900365</v>
      </c>
      <c r="DS424">
        <f t="shared" si="111"/>
        <v>99.99999997416971</v>
      </c>
      <c r="DT424">
        <f t="shared" si="111"/>
        <v>99.99999997847476</v>
      </c>
      <c r="DU424">
        <f t="shared" si="111"/>
        <v>99.9999999820623</v>
      </c>
      <c r="DV424">
        <f t="shared" si="111"/>
        <v>99.99999998505191</v>
      </c>
      <c r="DW424">
        <f t="shared" si="111"/>
        <v>99.99999998754326</v>
      </c>
      <c r="DX424">
        <f t="shared" si="111"/>
        <v>99.99999998961938</v>
      </c>
      <c r="DY424">
        <f t="shared" si="111"/>
        <v>99.99999999134948</v>
      </c>
      <c r="DZ424">
        <f t="shared" si="111"/>
        <v>99.99999999279125</v>
      </c>
      <c r="EA424">
        <f t="shared" si="111"/>
        <v>99.9999999939927</v>
      </c>
      <c r="EB424">
        <f t="shared" si="111"/>
        <v>99.99999999499391</v>
      </c>
      <c r="EC424">
        <f t="shared" si="111"/>
        <v>99.99999999582826</v>
      </c>
      <c r="ED424">
        <f t="shared" si="111"/>
        <v>99.99999999652356</v>
      </c>
      <c r="EE424">
        <f aca="true" t="shared" si="112" ref="EE424:GP424">IF((ED424+$B416*ED424*($B412-ED424-ED423*$B414)/$B412)&lt;1,0,(ED424+$B416*ED424*($B412-ED424-ED423*$B414)/$B412))</f>
        <v>99.99999999710296</v>
      </c>
      <c r="EF424">
        <f t="shared" si="112"/>
        <v>99.9999999975858</v>
      </c>
      <c r="EG424">
        <f t="shared" si="112"/>
        <v>99.99999999798817</v>
      </c>
      <c r="EH424">
        <f t="shared" si="112"/>
        <v>99.99999999832347</v>
      </c>
      <c r="EI424">
        <f t="shared" si="112"/>
        <v>99.9999999986029</v>
      </c>
      <c r="EJ424">
        <f t="shared" si="112"/>
        <v>99.99999999883575</v>
      </c>
      <c r="EK424">
        <f t="shared" si="112"/>
        <v>99.9999999990298</v>
      </c>
      <c r="EL424">
        <f t="shared" si="112"/>
        <v>99.9999999991915</v>
      </c>
      <c r="EM424">
        <f t="shared" si="112"/>
        <v>99.99999999932625</v>
      </c>
      <c r="EN424">
        <f t="shared" si="112"/>
        <v>99.99999999943854</v>
      </c>
      <c r="EO424">
        <f t="shared" si="112"/>
        <v>99.99999999953212</v>
      </c>
      <c r="EP424">
        <f t="shared" si="112"/>
        <v>99.9999999996101</v>
      </c>
      <c r="EQ424">
        <f t="shared" si="112"/>
        <v>99.99999999967508</v>
      </c>
      <c r="ER424">
        <f t="shared" si="112"/>
        <v>99.99999999972924</v>
      </c>
      <c r="ES424">
        <f t="shared" si="112"/>
        <v>99.99999999977436</v>
      </c>
      <c r="ET424">
        <f t="shared" si="112"/>
        <v>99.99999999981198</v>
      </c>
      <c r="EU424">
        <f t="shared" si="112"/>
        <v>99.99999999984331</v>
      </c>
      <c r="EV424">
        <f t="shared" si="112"/>
        <v>99.99999999986943</v>
      </c>
      <c r="EW424">
        <f t="shared" si="112"/>
        <v>99.99999999989119</v>
      </c>
      <c r="EX424">
        <f t="shared" si="112"/>
        <v>99.99999999990932</v>
      </c>
      <c r="EY424">
        <f t="shared" si="112"/>
        <v>99.99999999992444</v>
      </c>
      <c r="EZ424">
        <f t="shared" si="112"/>
        <v>99.99999999993703</v>
      </c>
      <c r="FA424">
        <f t="shared" si="112"/>
        <v>99.99999999994753</v>
      </c>
      <c r="FB424">
        <f t="shared" si="112"/>
        <v>99.99999999995627</v>
      </c>
      <c r="FC424">
        <f t="shared" si="112"/>
        <v>99.99999999996356</v>
      </c>
      <c r="FD424">
        <f t="shared" si="112"/>
        <v>99.99999999996963</v>
      </c>
      <c r="FE424">
        <f t="shared" si="112"/>
        <v>99.99999999997469</v>
      </c>
      <c r="FF424">
        <f t="shared" si="112"/>
        <v>99.99999999997891</v>
      </c>
      <c r="FG424">
        <f t="shared" si="112"/>
        <v>99.99999999998242</v>
      </c>
      <c r="FH424">
        <f t="shared" si="112"/>
        <v>99.99999999998535</v>
      </c>
      <c r="FI424">
        <f t="shared" si="112"/>
        <v>99.99999999998779</v>
      </c>
      <c r="FJ424">
        <f t="shared" si="112"/>
        <v>99.99999999998983</v>
      </c>
      <c r="FK424">
        <f t="shared" si="112"/>
        <v>99.99999999999152</v>
      </c>
      <c r="FL424">
        <f t="shared" si="112"/>
        <v>99.99999999999294</v>
      </c>
      <c r="FM424">
        <f t="shared" si="112"/>
        <v>99.99999999999412</v>
      </c>
      <c r="FN424">
        <f t="shared" si="112"/>
        <v>99.9999999999951</v>
      </c>
      <c r="FO424">
        <f t="shared" si="112"/>
        <v>99.99999999999591</v>
      </c>
      <c r="FP424">
        <f t="shared" si="112"/>
        <v>99.99999999999659</v>
      </c>
      <c r="FQ424">
        <f t="shared" si="112"/>
        <v>99.99999999999716</v>
      </c>
      <c r="FR424">
        <f t="shared" si="112"/>
        <v>99.99999999999763</v>
      </c>
      <c r="FS424">
        <f t="shared" si="112"/>
        <v>99.99999999999802</v>
      </c>
      <c r="FT424">
        <f t="shared" si="112"/>
        <v>99.99999999999835</v>
      </c>
      <c r="FU424">
        <f t="shared" si="112"/>
        <v>99.99999999999862</v>
      </c>
      <c r="FV424">
        <f t="shared" si="112"/>
        <v>99.99999999999885</v>
      </c>
      <c r="FW424">
        <f t="shared" si="112"/>
        <v>99.99999999999905</v>
      </c>
      <c r="FX424">
        <f t="shared" si="112"/>
        <v>99.9999999999992</v>
      </c>
      <c r="FY424">
        <f t="shared" si="112"/>
        <v>99.99999999999933</v>
      </c>
      <c r="FZ424">
        <f t="shared" si="112"/>
        <v>99.99999999999945</v>
      </c>
      <c r="GA424">
        <f t="shared" si="112"/>
        <v>99.99999999999955</v>
      </c>
      <c r="GB424">
        <f t="shared" si="112"/>
        <v>99.99999999999962</v>
      </c>
      <c r="GC424">
        <f t="shared" si="112"/>
        <v>99.99999999999969</v>
      </c>
      <c r="GD424">
        <f t="shared" si="112"/>
        <v>99.99999999999973</v>
      </c>
      <c r="GE424">
        <f t="shared" si="112"/>
        <v>99.99999999999977</v>
      </c>
      <c r="GF424">
        <f t="shared" si="112"/>
        <v>99.99999999999982</v>
      </c>
      <c r="GG424">
        <f t="shared" si="112"/>
        <v>99.99999999999984</v>
      </c>
      <c r="GH424">
        <f t="shared" si="112"/>
        <v>99.99999999999987</v>
      </c>
      <c r="GI424">
        <f t="shared" si="112"/>
        <v>99.99999999999989</v>
      </c>
      <c r="GJ424">
        <f t="shared" si="112"/>
        <v>99.9999999999999</v>
      </c>
      <c r="GK424">
        <f t="shared" si="112"/>
        <v>99.99999999999991</v>
      </c>
      <c r="GL424">
        <f t="shared" si="112"/>
        <v>99.99999999999993</v>
      </c>
      <c r="GM424">
        <f t="shared" si="112"/>
        <v>99.99999999999994</v>
      </c>
      <c r="GN424">
        <f t="shared" si="112"/>
        <v>99.99999999999996</v>
      </c>
      <c r="GO424">
        <f t="shared" si="112"/>
        <v>99.99999999999996</v>
      </c>
      <c r="GP424">
        <f t="shared" si="112"/>
        <v>99.99999999999997</v>
      </c>
      <c r="GQ424">
        <f aca="true" t="shared" si="113" ref="GQ424:IV424">IF((GP424+$B416*GP424*($B412-GP424-GP423*$B414)/$B412)&lt;1,0,(GP424+$B416*GP424*($B412-GP424-GP423*$B414)/$B412))</f>
        <v>99.99999999999997</v>
      </c>
      <c r="GR424">
        <f t="shared" si="113"/>
        <v>99.99999999999997</v>
      </c>
      <c r="GS424">
        <f t="shared" si="113"/>
        <v>99.99999999999999</v>
      </c>
      <c r="GT424">
        <f t="shared" si="113"/>
        <v>99.99999999999999</v>
      </c>
      <c r="GU424">
        <f t="shared" si="113"/>
        <v>99.99999999999999</v>
      </c>
      <c r="GV424">
        <f t="shared" si="113"/>
        <v>99.99999999999999</v>
      </c>
      <c r="GW424">
        <f t="shared" si="113"/>
        <v>99.99999999999999</v>
      </c>
      <c r="GX424">
        <f t="shared" si="113"/>
        <v>99.99999999999999</v>
      </c>
      <c r="GY424">
        <f t="shared" si="113"/>
        <v>99.99999999999999</v>
      </c>
      <c r="GZ424">
        <f t="shared" si="113"/>
        <v>99.99999999999999</v>
      </c>
      <c r="HA424">
        <f t="shared" si="113"/>
        <v>99.99999999999999</v>
      </c>
      <c r="HB424">
        <f t="shared" si="113"/>
        <v>99.99999999999999</v>
      </c>
      <c r="HC424">
        <f t="shared" si="113"/>
        <v>99.99999999999999</v>
      </c>
      <c r="HD424">
        <f t="shared" si="113"/>
        <v>99.99999999999999</v>
      </c>
      <c r="HE424">
        <f t="shared" si="113"/>
        <v>99.99999999999999</v>
      </c>
      <c r="HF424">
        <f t="shared" si="113"/>
        <v>99.99999999999999</v>
      </c>
      <c r="HG424">
        <f t="shared" si="113"/>
        <v>99.99999999999999</v>
      </c>
      <c r="HH424">
        <f t="shared" si="113"/>
        <v>99.99999999999999</v>
      </c>
      <c r="HI424">
        <f t="shared" si="113"/>
        <v>99.99999999999999</v>
      </c>
      <c r="HJ424">
        <f t="shared" si="113"/>
        <v>99.99999999999999</v>
      </c>
      <c r="HK424">
        <f t="shared" si="113"/>
        <v>99.99999999999999</v>
      </c>
      <c r="HL424">
        <f t="shared" si="113"/>
        <v>99.99999999999999</v>
      </c>
      <c r="HM424">
        <f t="shared" si="113"/>
        <v>99.99999999999999</v>
      </c>
      <c r="HN424">
        <f t="shared" si="113"/>
        <v>99.99999999999999</v>
      </c>
      <c r="HO424">
        <f t="shared" si="113"/>
        <v>99.99999999999999</v>
      </c>
      <c r="HP424">
        <f t="shared" si="113"/>
        <v>99.99999999999999</v>
      </c>
      <c r="HQ424">
        <f t="shared" si="113"/>
        <v>99.99999999999999</v>
      </c>
      <c r="HR424">
        <f t="shared" si="113"/>
        <v>99.99999999999999</v>
      </c>
      <c r="HS424">
        <f t="shared" si="113"/>
        <v>99.99999999999999</v>
      </c>
      <c r="HT424">
        <f t="shared" si="113"/>
        <v>99.99999999999999</v>
      </c>
      <c r="HU424">
        <f t="shared" si="113"/>
        <v>99.99999999999999</v>
      </c>
      <c r="HV424">
        <f t="shared" si="113"/>
        <v>99.99999999999999</v>
      </c>
      <c r="HW424">
        <f t="shared" si="113"/>
        <v>99.99999999999999</v>
      </c>
      <c r="HX424">
        <f t="shared" si="113"/>
        <v>99.99999999999999</v>
      </c>
      <c r="HY424">
        <f t="shared" si="113"/>
        <v>99.99999999999999</v>
      </c>
      <c r="HZ424">
        <f t="shared" si="113"/>
        <v>99.99999999999999</v>
      </c>
      <c r="IA424">
        <f t="shared" si="113"/>
        <v>99.99999999999999</v>
      </c>
      <c r="IB424">
        <f t="shared" si="113"/>
        <v>99.99999999999999</v>
      </c>
      <c r="IC424">
        <f t="shared" si="113"/>
        <v>99.99999999999999</v>
      </c>
      <c r="ID424">
        <f t="shared" si="113"/>
        <v>99.99999999999999</v>
      </c>
      <c r="IE424">
        <f t="shared" si="113"/>
        <v>99.99999999999999</v>
      </c>
      <c r="IF424">
        <f t="shared" si="113"/>
        <v>99.99999999999999</v>
      </c>
      <c r="IG424">
        <f t="shared" si="113"/>
        <v>99.99999999999999</v>
      </c>
      <c r="IH424">
        <f t="shared" si="113"/>
        <v>99.99999999999999</v>
      </c>
      <c r="II424">
        <f t="shared" si="113"/>
        <v>99.99999999999999</v>
      </c>
      <c r="IJ424">
        <f t="shared" si="113"/>
        <v>99.99999999999999</v>
      </c>
      <c r="IK424">
        <f t="shared" si="113"/>
        <v>99.99999999999999</v>
      </c>
      <c r="IL424">
        <f t="shared" si="113"/>
        <v>99.99999999999999</v>
      </c>
      <c r="IM424">
        <f t="shared" si="113"/>
        <v>99.99999999999999</v>
      </c>
      <c r="IN424">
        <f t="shared" si="113"/>
        <v>99.99999999999999</v>
      </c>
      <c r="IO424">
        <f t="shared" si="113"/>
        <v>99.99999999999999</v>
      </c>
      <c r="IP424">
        <f t="shared" si="113"/>
        <v>99.99999999999999</v>
      </c>
      <c r="IQ424">
        <f t="shared" si="113"/>
        <v>99.99999999999999</v>
      </c>
      <c r="IR424">
        <f t="shared" si="113"/>
        <v>99.99999999999999</v>
      </c>
      <c r="IS424">
        <f t="shared" si="113"/>
        <v>99.99999999999999</v>
      </c>
      <c r="IT424">
        <f t="shared" si="113"/>
        <v>99.99999999999999</v>
      </c>
      <c r="IU424">
        <f t="shared" si="113"/>
        <v>99.99999999999999</v>
      </c>
      <c r="IV424">
        <f t="shared" si="113"/>
        <v>99.99999999999999</v>
      </c>
    </row>
    <row r="425" spans="4:24" ht="12.75"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29"/>
      <c r="P425" s="29"/>
      <c r="Q425" s="29"/>
      <c r="R425" s="29"/>
      <c r="S425" s="29"/>
      <c r="T425" s="29"/>
      <c r="U425" s="29"/>
      <c r="V425" s="29"/>
      <c r="W425" s="29"/>
      <c r="X425" s="29"/>
    </row>
    <row r="426" spans="4:24" ht="12.75"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29"/>
      <c r="P426" s="29"/>
      <c r="Q426" s="29"/>
      <c r="R426" s="29"/>
      <c r="S426" s="29"/>
      <c r="T426" s="29"/>
      <c r="U426" s="29"/>
      <c r="V426" s="29"/>
      <c r="W426" s="29"/>
      <c r="X426" s="29"/>
    </row>
    <row r="427" spans="4:24" ht="12.75"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29"/>
      <c r="P427" s="29"/>
      <c r="Q427" s="29"/>
      <c r="R427" s="29"/>
      <c r="S427" s="29"/>
      <c r="T427" s="29"/>
      <c r="U427" s="29"/>
      <c r="V427" s="29"/>
      <c r="W427" s="29"/>
      <c r="X427" s="29"/>
    </row>
    <row r="428" spans="4:14" ht="12.75"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</row>
    <row r="429" ht="12.75">
      <c r="IS429" t="e">
        <f>IF(IU423&gt;O,"SPECIES 1 WINS","BOTH COEXIST")</f>
        <v>#NAME?</v>
      </c>
    </row>
    <row r="430" ht="12.75">
      <c r="IS430" t="str">
        <f>IF(IU424&gt;0,"SPECIES 1 WINS, BOTH COEXIST")</f>
        <v>SPECIES 1 WINS, BOTH COEXIST</v>
      </c>
    </row>
    <row r="444" ht="18">
      <c r="B444" s="3"/>
    </row>
  </sheetData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Harold Fowler</cp:lastModifiedBy>
  <dcterms:created xsi:type="dcterms:W3CDTF">1999-03-01T17:41:15Z</dcterms:created>
  <dcterms:modified xsi:type="dcterms:W3CDTF">2008-10-06T03:50:54Z</dcterms:modified>
  <cp:category/>
  <cp:version/>
  <cp:contentType/>
  <cp:contentStatus/>
</cp:coreProperties>
</file>